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DC05BD20-4804-7139-695A-D245BE01A294}"/>
  <workbookPr codeName="ThisWorkbook" hidePivotFieldList="1" defaultThemeVersion="166925"/>
  <mc:AlternateContent xmlns:mc="http://schemas.openxmlformats.org/markup-compatibility/2006">
    <mc:Choice Requires="x15">
      <x15ac:absPath xmlns:x15ac="http://schemas.microsoft.com/office/spreadsheetml/2010/11/ac" url="https://gasunie.sharepoint.com/sites/20190841/Tarief wijzigingen/Calculation tool/Calculations tool Tarieven 2026/"/>
    </mc:Choice>
  </mc:AlternateContent>
  <xr:revisionPtr revIDLastSave="0" documentId="8_{363240C0-A112-46CE-B1E7-99DD9A8C463E}" xr6:coauthVersionLast="47" xr6:coauthVersionMax="47" xr10:uidLastSave="{00000000-0000-0000-0000-000000000000}"/>
  <bookViews>
    <workbookView xWindow="-120" yWindow="-120" windowWidth="27645" windowHeight="16440" tabRatio="945" activeTab="1" xr2:uid="{00000000-000D-0000-FFFF-FFFF00000000}"/>
  </bookViews>
  <sheets>
    <sheet name="EXPLANATION" sheetId="3" r:id="rId1"/>
    <sheet name="Profiled booking" sheetId="5" r:id="rId2"/>
    <sheet name="Total prices" sheetId="11" r:id="rId3"/>
    <sheet name="Transmission tariffs" sheetId="16" r:id="rId4"/>
    <sheet name="Neutrality charge" sheetId="17" r:id="rId5"/>
    <sheet name="Booking in Y-Q-M products" sheetId="6" r:id="rId6"/>
    <sheet name="Monthly invoice" sheetId="14" r:id="rId7"/>
    <sheet name="bladen rechts alleen voor inter" sheetId="15" state="hidden" r:id="rId8"/>
    <sheet name="Multipliers and SF" sheetId="10" state="hidden" r:id="rId9"/>
    <sheet name="Validation" sheetId="9" state="hidden" r:id="rId10"/>
    <sheet name="Optimisation" sheetId="12" state="hidden" r:id="rId11"/>
  </sheets>
  <externalReferences>
    <externalReference r:id="rId12"/>
  </externalReferences>
  <definedNames>
    <definedName name="_xlnm.Print_Area" localSheetId="5">'Booking in Y-Q-M products'!$A$1:$R$43</definedName>
    <definedName name="_xlnm.Print_Area" localSheetId="6">'Monthly invoice'!$A$1:$N$62</definedName>
    <definedName name="_xlnm.Print_Area" localSheetId="10">Optimisation!$A$1:$S$229</definedName>
    <definedName name="entry">'[1]Reserve Prices'!$C$13:$G$24</definedName>
    <definedName name="entryLNG">'Total prices'!$O$13:$S$24</definedName>
    <definedName name="entrystorage">'[1]Reserve Prices'!$I$13:$M$24</definedName>
    <definedName name="exit">'[1]Reserve Prices'!$C$31:$G$42</definedName>
    <definedName name="exitstorage">'[1]Reserve Prices'!$I$31:$M$42</definedName>
  </definedNames>
  <calcPr calcId="191028"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 i="11" l="1"/>
  <c r="R13" i="11"/>
  <c r="S14" i="11"/>
  <c r="S15" i="11"/>
  <c r="R16" i="11"/>
  <c r="R17" i="11"/>
  <c r="R18" i="11"/>
  <c r="R19" i="11"/>
  <c r="R20" i="11"/>
  <c r="S20" i="11"/>
  <c r="R22" i="11"/>
  <c r="S22" i="11"/>
  <c r="R23" i="11"/>
  <c r="S24" i="11"/>
  <c r="Q14" i="11"/>
  <c r="Q19" i="11"/>
  <c r="D85" i="12" s="1"/>
  <c r="Q20" i="11"/>
  <c r="D86" i="12" s="1"/>
  <c r="Q21" i="11"/>
  <c r="Q22" i="11"/>
  <c r="P22" i="11"/>
  <c r="C88" i="12" s="1"/>
  <c r="P13" i="11"/>
  <c r="O13" i="11"/>
  <c r="B79" i="12" s="1"/>
  <c r="R24" i="11"/>
  <c r="Q24" i="11"/>
  <c r="D90" i="12" s="1"/>
  <c r="S23" i="11"/>
  <c r="Q23" i="11"/>
  <c r="S21" i="11"/>
  <c r="R21" i="11"/>
  <c r="S19" i="11"/>
  <c r="P19" i="11"/>
  <c r="C85" i="12" s="1"/>
  <c r="S18" i="11"/>
  <c r="Q18" i="11"/>
  <c r="S17" i="11"/>
  <c r="Q17" i="11"/>
  <c r="S16" i="11"/>
  <c r="Q16" i="11"/>
  <c r="P16" i="11"/>
  <c r="R15" i="11"/>
  <c r="Q15" i="11"/>
  <c r="R14" i="11"/>
  <c r="S13" i="11"/>
  <c r="M39" i="11"/>
  <c r="L38" i="11"/>
  <c r="M34" i="11"/>
  <c r="M33" i="11"/>
  <c r="E42" i="11"/>
  <c r="F40" i="11"/>
  <c r="F39" i="11"/>
  <c r="F38" i="11"/>
  <c r="E38" i="11"/>
  <c r="G34" i="11"/>
  <c r="G33" i="11"/>
  <c r="F33" i="11"/>
  <c r="E32" i="11"/>
  <c r="E31" i="11"/>
  <c r="D31" i="11"/>
  <c r="M41" i="11"/>
  <c r="L40" i="11"/>
  <c r="L39" i="11"/>
  <c r="K38" i="11"/>
  <c r="J37" i="11"/>
  <c r="M35" i="11"/>
  <c r="L34" i="11"/>
  <c r="L33" i="11"/>
  <c r="K32" i="11"/>
  <c r="J31" i="11"/>
  <c r="E33" i="11"/>
  <c r="F34" i="11"/>
  <c r="G35" i="11"/>
  <c r="E37" i="11"/>
  <c r="G39" i="11"/>
  <c r="E41" i="11"/>
  <c r="E39" i="11"/>
  <c r="D40" i="11"/>
  <c r="C31" i="11"/>
  <c r="G41" i="11"/>
  <c r="D37" i="11"/>
  <c r="E13" i="11"/>
  <c r="D13" i="11"/>
  <c r="M42" i="11"/>
  <c r="L42" i="11"/>
  <c r="K42" i="11"/>
  <c r="L41" i="11"/>
  <c r="K41" i="11"/>
  <c r="M40" i="11"/>
  <c r="K40" i="11"/>
  <c r="J40" i="11"/>
  <c r="K39" i="11"/>
  <c r="M38" i="11"/>
  <c r="M37" i="11"/>
  <c r="L37" i="11"/>
  <c r="K37" i="11"/>
  <c r="M36" i="11"/>
  <c r="L36" i="11"/>
  <c r="K36" i="11"/>
  <c r="L35" i="11"/>
  <c r="K35" i="11"/>
  <c r="K34" i="11"/>
  <c r="J34" i="11"/>
  <c r="K33" i="11"/>
  <c r="M32" i="11"/>
  <c r="L32" i="11"/>
  <c r="M31" i="11"/>
  <c r="L31" i="11"/>
  <c r="K31" i="11"/>
  <c r="I31" i="11"/>
  <c r="M24" i="11"/>
  <c r="L24" i="11"/>
  <c r="K24" i="11"/>
  <c r="M23" i="11"/>
  <c r="L23" i="11"/>
  <c r="K23" i="11"/>
  <c r="M22" i="11"/>
  <c r="L22" i="11"/>
  <c r="K22" i="11"/>
  <c r="J22" i="11"/>
  <c r="M21" i="11"/>
  <c r="L21" i="11"/>
  <c r="K21" i="11"/>
  <c r="M20" i="11"/>
  <c r="L20" i="11"/>
  <c r="K20" i="11"/>
  <c r="M19" i="11"/>
  <c r="L19" i="11"/>
  <c r="K19" i="11"/>
  <c r="J19" i="11"/>
  <c r="M18" i="11"/>
  <c r="L18" i="11"/>
  <c r="K18" i="11"/>
  <c r="M17" i="11"/>
  <c r="L17" i="11"/>
  <c r="K17" i="11"/>
  <c r="M16" i="11"/>
  <c r="L16" i="11"/>
  <c r="K16" i="11"/>
  <c r="J16" i="11"/>
  <c r="M15" i="11"/>
  <c r="L15" i="11"/>
  <c r="K15" i="11"/>
  <c r="M14" i="11"/>
  <c r="L14" i="11"/>
  <c r="K14" i="11"/>
  <c r="M13" i="11"/>
  <c r="L13" i="11"/>
  <c r="K13" i="11"/>
  <c r="J13" i="11"/>
  <c r="I13" i="11"/>
  <c r="G42" i="11"/>
  <c r="F42" i="11"/>
  <c r="F41" i="11"/>
  <c r="G40" i="11"/>
  <c r="E40" i="11"/>
  <c r="G38" i="11"/>
  <c r="G37" i="11"/>
  <c r="F37" i="11"/>
  <c r="G36" i="11"/>
  <c r="F36" i="11"/>
  <c r="E36" i="11"/>
  <c r="F35" i="11"/>
  <c r="E35" i="11"/>
  <c r="E34" i="11"/>
  <c r="D34" i="11"/>
  <c r="G32" i="11"/>
  <c r="F32" i="11"/>
  <c r="G31" i="11"/>
  <c r="F31" i="11"/>
  <c r="E14" i="11"/>
  <c r="F14" i="11"/>
  <c r="G14" i="11"/>
  <c r="F15" i="11"/>
  <c r="G15" i="11"/>
  <c r="E16" i="11"/>
  <c r="G16" i="11"/>
  <c r="E17" i="11"/>
  <c r="F17" i="11"/>
  <c r="E18" i="11"/>
  <c r="F18" i="11"/>
  <c r="G18" i="11"/>
  <c r="F19" i="11"/>
  <c r="G19" i="11"/>
  <c r="E20" i="11"/>
  <c r="G20" i="11"/>
  <c r="E21" i="11"/>
  <c r="F21" i="11"/>
  <c r="E22" i="11"/>
  <c r="F22" i="11"/>
  <c r="G22" i="11"/>
  <c r="F23" i="11"/>
  <c r="G23" i="11"/>
  <c r="E24" i="11"/>
  <c r="G24" i="11"/>
  <c r="F13" i="11"/>
  <c r="G13" i="11"/>
  <c r="D16" i="11"/>
  <c r="D19" i="11"/>
  <c r="D22" i="11"/>
  <c r="C13" i="11"/>
  <c r="D87" i="12" l="1"/>
  <c r="D84" i="12"/>
  <c r="D89" i="12"/>
  <c r="D80" i="12"/>
  <c r="D79" i="12"/>
  <c r="D81" i="12"/>
  <c r="D82" i="12"/>
  <c r="D83" i="12"/>
  <c r="D88" i="12"/>
  <c r="C82" i="12"/>
  <c r="C79" i="12"/>
  <c r="F24" i="11"/>
  <c r="E23" i="11"/>
  <c r="G21" i="11"/>
  <c r="E19" i="11"/>
  <c r="G17" i="11"/>
  <c r="F16" i="11"/>
  <c r="E15" i="11"/>
  <c r="F20" i="11"/>
  <c r="E9" i="5"/>
  <c r="C15" i="14"/>
  <c r="C16" i="14"/>
  <c r="C17" i="14"/>
  <c r="C18" i="14"/>
  <c r="C19" i="14"/>
  <c r="C20" i="14"/>
  <c r="C21" i="14"/>
  <c r="C22" i="14"/>
  <c r="C23" i="14"/>
  <c r="C24" i="14"/>
  <c r="C25" i="14"/>
  <c r="C14" i="14"/>
  <c r="C15" i="6"/>
  <c r="C16" i="6"/>
  <c r="C17" i="6"/>
  <c r="C18" i="6"/>
  <c r="C19" i="6"/>
  <c r="C20" i="6"/>
  <c r="C21" i="6"/>
  <c r="C22" i="6"/>
  <c r="C23" i="6"/>
  <c r="C24" i="6"/>
  <c r="C25" i="6"/>
  <c r="C14" i="6"/>
  <c r="C22" i="12"/>
  <c r="C21" i="12"/>
  <c r="C20" i="12"/>
  <c r="C19" i="12"/>
  <c r="C18" i="12"/>
  <c r="C17" i="12"/>
  <c r="C16" i="12"/>
  <c r="C15" i="12"/>
  <c r="C14" i="12"/>
  <c r="C13" i="12"/>
  <c r="C12" i="12"/>
  <c r="C11" i="12"/>
  <c r="E8" i="5" l="1"/>
  <c r="C8" i="6" l="1"/>
  <c r="C10" i="14" l="1"/>
  <c r="C9" i="14"/>
  <c r="C8" i="14"/>
  <c r="C10" i="6" l="1"/>
  <c r="C9" i="6"/>
  <c r="L82" i="12"/>
  <c r="L81" i="12"/>
  <c r="L80" i="12"/>
  <c r="H80" i="12"/>
  <c r="L90" i="12" s="1"/>
  <c r="B32" i="14"/>
  <c r="C41" i="14"/>
  <c r="C38" i="14"/>
  <c r="C35" i="14"/>
  <c r="C32" i="14"/>
  <c r="D32" i="14"/>
  <c r="D33" i="14"/>
  <c r="D34" i="14"/>
  <c r="D35" i="14"/>
  <c r="D36" i="14"/>
  <c r="D37" i="14"/>
  <c r="D38" i="14"/>
  <c r="D39" i="14"/>
  <c r="D40" i="14"/>
  <c r="D41" i="14"/>
  <c r="D42" i="14"/>
  <c r="D43" i="14"/>
  <c r="L79" i="12" l="1"/>
  <c r="J142" i="12" l="1"/>
  <c r="L89" i="12"/>
  <c r="K86" i="12" l="1"/>
  <c r="K85" i="12"/>
  <c r="P87" i="12"/>
  <c r="P79" i="12"/>
  <c r="O80" i="12"/>
  <c r="O81" i="12"/>
  <c r="O82" i="12"/>
  <c r="O83" i="12"/>
  <c r="O84" i="12"/>
  <c r="O85" i="12"/>
  <c r="O86" i="12"/>
  <c r="O87" i="12"/>
  <c r="O88" i="12"/>
  <c r="O89" i="12"/>
  <c r="O90" i="12"/>
  <c r="O79" i="12"/>
  <c r="P90" i="12" l="1"/>
  <c r="Q90" i="12" s="1"/>
  <c r="P89" i="12"/>
  <c r="Q89" i="12" s="1"/>
  <c r="P88" i="12"/>
  <c r="Q88" i="12" s="1"/>
  <c r="Q87" i="12"/>
  <c r="P86" i="12"/>
  <c r="Q86" i="12" s="1"/>
  <c r="P85" i="12"/>
  <c r="Q85" i="12" s="1"/>
  <c r="P83" i="12"/>
  <c r="Q83" i="12" s="1"/>
  <c r="P84" i="12"/>
  <c r="Q84" i="12" s="1"/>
  <c r="P82" i="12"/>
  <c r="Q82" i="12" s="1"/>
  <c r="P81" i="12"/>
  <c r="Q81" i="12" s="1"/>
  <c r="P80" i="12"/>
  <c r="Q80" i="12" s="1"/>
  <c r="Q79" i="12"/>
  <c r="C97" i="12"/>
  <c r="D97" i="12" s="1"/>
  <c r="F95" i="12" s="1"/>
  <c r="C23" i="12"/>
  <c r="C100" i="12"/>
  <c r="C99" i="12"/>
  <c r="C98" i="12"/>
  <c r="C108" i="12"/>
  <c r="C102" i="12"/>
  <c r="C105" i="12"/>
  <c r="C107" i="12"/>
  <c r="C101" i="12"/>
  <c r="C104" i="12"/>
  <c r="C103" i="12"/>
  <c r="C106" i="12"/>
  <c r="F98" i="12" l="1"/>
  <c r="F100" i="12"/>
  <c r="F102" i="12"/>
  <c r="F104" i="12"/>
  <c r="F106" i="12"/>
  <c r="F108" i="12"/>
  <c r="F107" i="12"/>
  <c r="F97" i="12"/>
  <c r="F99" i="12"/>
  <c r="F101" i="12"/>
  <c r="F103" i="12"/>
  <c r="F105" i="12"/>
  <c r="D98" i="12"/>
  <c r="G95" i="12" s="1"/>
  <c r="D99" i="12"/>
  <c r="H95" i="12" s="1"/>
  <c r="D100" i="12"/>
  <c r="I95" i="12" s="1"/>
  <c r="D108" i="12"/>
  <c r="Q95" i="12" s="1"/>
  <c r="D104" i="12"/>
  <c r="M95" i="12" s="1"/>
  <c r="D103" i="12"/>
  <c r="L95" i="12" s="1"/>
  <c r="D102" i="12"/>
  <c r="K95" i="12" s="1"/>
  <c r="D106" i="12"/>
  <c r="O95" i="12" s="1"/>
  <c r="D105" i="12"/>
  <c r="N95" i="12" s="1"/>
  <c r="D107" i="12"/>
  <c r="P95" i="12" s="1"/>
  <c r="D101" i="12"/>
  <c r="J95" i="12" s="1"/>
  <c r="T97" i="12" l="1"/>
  <c r="G97" i="12" s="1"/>
  <c r="T98" i="12" l="1"/>
  <c r="G98" i="12" s="1"/>
  <c r="U97" i="12"/>
  <c r="H97" i="12" s="1"/>
  <c r="T99" i="12" l="1"/>
  <c r="G99" i="12" s="1"/>
  <c r="G115" i="12" s="1"/>
  <c r="U98" i="12"/>
  <c r="H98" i="12" s="1"/>
  <c r="V97" i="12"/>
  <c r="I97" i="12" s="1"/>
  <c r="G113" i="12" l="1"/>
  <c r="G148" i="12"/>
  <c r="G147" i="12"/>
  <c r="G114" i="12"/>
  <c r="W97" i="12"/>
  <c r="J97" i="12" s="1"/>
  <c r="T100" i="12"/>
  <c r="G100" i="12" s="1"/>
  <c r="U99" i="12"/>
  <c r="H99" i="12" s="1"/>
  <c r="H115" i="12" s="1"/>
  <c r="V98" i="12"/>
  <c r="I98" i="12" s="1"/>
  <c r="H113" i="12" l="1"/>
  <c r="H114" i="12"/>
  <c r="W98" i="12"/>
  <c r="J98" i="12" s="1"/>
  <c r="T101" i="12"/>
  <c r="G101" i="12" s="1"/>
  <c r="X97" i="12"/>
  <c r="K97" i="12" s="1"/>
  <c r="U100" i="12"/>
  <c r="H100" i="12" s="1"/>
  <c r="V99" i="12"/>
  <c r="I99" i="12" s="1"/>
  <c r="I115" i="12" s="1"/>
  <c r="H149" i="12"/>
  <c r="H147" i="12"/>
  <c r="H148" i="12"/>
  <c r="I113" i="12" l="1"/>
  <c r="I114" i="12"/>
  <c r="W99" i="12"/>
  <c r="J99" i="12" s="1"/>
  <c r="J115" i="12" s="1"/>
  <c r="T102" i="12"/>
  <c r="G102" i="12" s="1"/>
  <c r="G118" i="12" s="1"/>
  <c r="Y97" i="12"/>
  <c r="L97" i="12" s="1"/>
  <c r="X98" i="12"/>
  <c r="K98" i="12" s="1"/>
  <c r="U101" i="12"/>
  <c r="H101" i="12" s="1"/>
  <c r="I149" i="12"/>
  <c r="V100" i="12"/>
  <c r="I100" i="12" s="1"/>
  <c r="I147" i="12"/>
  <c r="I148" i="12"/>
  <c r="T103" i="12"/>
  <c r="G103" i="12" s="1"/>
  <c r="G117" i="12" l="1"/>
  <c r="J113" i="12"/>
  <c r="J114" i="12"/>
  <c r="G116" i="12"/>
  <c r="W100" i="12"/>
  <c r="J100" i="12" s="1"/>
  <c r="J149" i="12"/>
  <c r="U102" i="12"/>
  <c r="H102" i="12" s="1"/>
  <c r="H118" i="12" s="1"/>
  <c r="X99" i="12"/>
  <c r="K99" i="12" s="1"/>
  <c r="K115" i="12" s="1"/>
  <c r="V101" i="12"/>
  <c r="I101" i="12" s="1"/>
  <c r="Z97" i="12"/>
  <c r="M97" i="12" s="1"/>
  <c r="Y98" i="12"/>
  <c r="L98" i="12" s="1"/>
  <c r="J147" i="12"/>
  <c r="J148" i="12"/>
  <c r="T104" i="12"/>
  <c r="G104" i="12" s="1"/>
  <c r="U103" i="12"/>
  <c r="H103" i="12" s="1"/>
  <c r="H116" i="12" l="1"/>
  <c r="K113" i="12"/>
  <c r="K114" i="12"/>
  <c r="H152" i="12"/>
  <c r="H117" i="12"/>
  <c r="K149" i="12"/>
  <c r="AA97" i="12"/>
  <c r="N97" i="12" s="1"/>
  <c r="W101" i="12"/>
  <c r="J101" i="12" s="1"/>
  <c r="X100" i="12"/>
  <c r="K100" i="12" s="1"/>
  <c r="V102" i="12"/>
  <c r="I102" i="12" s="1"/>
  <c r="I118" i="12" s="1"/>
  <c r="Y99" i="12"/>
  <c r="L99" i="12" s="1"/>
  <c r="L115" i="12" s="1"/>
  <c r="Z98" i="12"/>
  <c r="M98" i="12" s="1"/>
  <c r="K147" i="12"/>
  <c r="H151" i="12"/>
  <c r="K148" i="12"/>
  <c r="H150" i="12"/>
  <c r="U104" i="12"/>
  <c r="H104" i="12" s="1"/>
  <c r="T105" i="12"/>
  <c r="G105" i="12" s="1"/>
  <c r="G121" i="12" s="1"/>
  <c r="G119" i="12" l="1"/>
  <c r="G120" i="12"/>
  <c r="L113" i="12"/>
  <c r="L114" i="12"/>
  <c r="I152" i="12"/>
  <c r="I116" i="12"/>
  <c r="W102" i="12"/>
  <c r="J102" i="12" s="1"/>
  <c r="J118" i="12" s="1"/>
  <c r="V103" i="12"/>
  <c r="I103" i="12" s="1"/>
  <c r="AA98" i="12"/>
  <c r="N98" i="12" s="1"/>
  <c r="AB97" i="12"/>
  <c r="O97" i="12" s="1"/>
  <c r="I117" i="12"/>
  <c r="X101" i="12"/>
  <c r="K101" i="12" s="1"/>
  <c r="Z99" i="12"/>
  <c r="M99" i="12" s="1"/>
  <c r="M115" i="12" s="1"/>
  <c r="L149" i="12"/>
  <c r="Y100" i="12"/>
  <c r="L100" i="12" s="1"/>
  <c r="L147" i="12"/>
  <c r="I151" i="12"/>
  <c r="I150" i="12"/>
  <c r="L148" i="12"/>
  <c r="U105" i="12"/>
  <c r="H105" i="12" s="1"/>
  <c r="H121" i="12" s="1"/>
  <c r="T106" i="12"/>
  <c r="G106" i="12" s="1"/>
  <c r="W103" i="12" l="1"/>
  <c r="J103" i="12" s="1"/>
  <c r="V104" i="12"/>
  <c r="I104" i="12" s="1"/>
  <c r="AA99" i="12"/>
  <c r="N99" i="12" s="1"/>
  <c r="N115" i="12" s="1"/>
  <c r="M113" i="12"/>
  <c r="J117" i="12"/>
  <c r="J152" i="12"/>
  <c r="M149" i="12"/>
  <c r="J116" i="12"/>
  <c r="AB98" i="12"/>
  <c r="O98" i="12" s="1"/>
  <c r="H119" i="12"/>
  <c r="H153" i="12"/>
  <c r="H154" i="12"/>
  <c r="Z100" i="12"/>
  <c r="M100" i="12" s="1"/>
  <c r="X102" i="12"/>
  <c r="K102" i="12" s="1"/>
  <c r="K118" i="12" s="1"/>
  <c r="AC97" i="12"/>
  <c r="P97" i="12" s="1"/>
  <c r="H120" i="12"/>
  <c r="M114" i="12"/>
  <c r="Y101" i="12"/>
  <c r="L101" i="12" s="1"/>
  <c r="N148" i="12"/>
  <c r="N147" i="12"/>
  <c r="M147" i="12"/>
  <c r="M148" i="12"/>
  <c r="J150" i="12"/>
  <c r="J151" i="12"/>
  <c r="T107" i="12"/>
  <c r="G107" i="12" s="1"/>
  <c r="U106" i="12"/>
  <c r="H106" i="12" s="1"/>
  <c r="H155" i="12"/>
  <c r="N114" i="12" l="1"/>
  <c r="W104" i="12"/>
  <c r="J104" i="12" s="1"/>
  <c r="V105" i="12"/>
  <c r="I105" i="12" s="1"/>
  <c r="I154" i="12" s="1"/>
  <c r="AA100" i="12"/>
  <c r="N100" i="12" s="1"/>
  <c r="N149" i="12"/>
  <c r="X103" i="12"/>
  <c r="K103" i="12" s="1"/>
  <c r="K151" i="12"/>
  <c r="N113" i="12"/>
  <c r="AD97" i="12"/>
  <c r="Q97" i="12" s="1"/>
  <c r="AC98" i="12"/>
  <c r="P98" i="12" s="1"/>
  <c r="Z101" i="12"/>
  <c r="M101" i="12" s="1"/>
  <c r="AB99" i="12"/>
  <c r="O99" i="12" s="1"/>
  <c r="O115" i="12" s="1"/>
  <c r="I119" i="12"/>
  <c r="K152" i="12"/>
  <c r="Y102" i="12"/>
  <c r="L102" i="12" s="1"/>
  <c r="L118" i="12" s="1"/>
  <c r="K117" i="12"/>
  <c r="K116" i="12"/>
  <c r="I120" i="12"/>
  <c r="K150" i="12"/>
  <c r="U107" i="12"/>
  <c r="H107" i="12" s="1"/>
  <c r="T108" i="12"/>
  <c r="G108" i="12" s="1"/>
  <c r="G124" i="12" s="1"/>
  <c r="I153" i="12" l="1"/>
  <c r="L117" i="12"/>
  <c r="L151" i="12"/>
  <c r="L116" i="12"/>
  <c r="W105" i="12"/>
  <c r="J105" i="12" s="1"/>
  <c r="J121" i="12" s="1"/>
  <c r="V106" i="12"/>
  <c r="I106" i="12" s="1"/>
  <c r="I121" i="12"/>
  <c r="Z102" i="12"/>
  <c r="M102" i="12" s="1"/>
  <c r="M118" i="12" s="1"/>
  <c r="I155" i="12"/>
  <c r="G122" i="12"/>
  <c r="AA101" i="12"/>
  <c r="N101" i="12" s="1"/>
  <c r="AC99" i="12"/>
  <c r="P99" i="12" s="1"/>
  <c r="P115" i="12" s="1"/>
  <c r="X104" i="12"/>
  <c r="K104" i="12" s="1"/>
  <c r="Y103" i="12"/>
  <c r="L103" i="12" s="1"/>
  <c r="R97" i="12"/>
  <c r="AD98" i="12"/>
  <c r="Q98" i="12" s="1"/>
  <c r="O149" i="12"/>
  <c r="O113" i="12"/>
  <c r="AB100" i="12"/>
  <c r="O100" i="12" s="1"/>
  <c r="O114" i="12"/>
  <c r="J153" i="12"/>
  <c r="J154" i="12"/>
  <c r="G123" i="12"/>
  <c r="P114" i="12"/>
  <c r="P147" i="12"/>
  <c r="P148" i="12"/>
  <c r="M150" i="12"/>
  <c r="L152" i="12"/>
  <c r="L150" i="12"/>
  <c r="O147" i="12"/>
  <c r="O148" i="12"/>
  <c r="U108" i="12"/>
  <c r="M151" i="12" l="1"/>
  <c r="M117" i="12"/>
  <c r="J120" i="12"/>
  <c r="J119" i="12"/>
  <c r="M116" i="12"/>
  <c r="P113" i="12"/>
  <c r="V107" i="12"/>
  <c r="I107" i="12" s="1"/>
  <c r="J155" i="12"/>
  <c r="W106" i="12"/>
  <c r="J106" i="12" s="1"/>
  <c r="AA102" i="12"/>
  <c r="N102" i="12" s="1"/>
  <c r="N152" i="12" s="1"/>
  <c r="P149" i="12"/>
  <c r="Z103" i="12"/>
  <c r="M103" i="12" s="1"/>
  <c r="AC100" i="12"/>
  <c r="P100" i="12" s="1"/>
  <c r="N151" i="12"/>
  <c r="M152" i="12"/>
  <c r="X105" i="12"/>
  <c r="K105" i="12" s="1"/>
  <c r="K154" i="12" s="1"/>
  <c r="Y104" i="12"/>
  <c r="L104" i="12" s="1"/>
  <c r="AD99" i="12"/>
  <c r="Q99" i="12" s="1"/>
  <c r="Q115" i="12" s="1"/>
  <c r="G132" i="12" s="1"/>
  <c r="F13" i="12" s="1"/>
  <c r="AB101" i="12"/>
  <c r="O101" i="12" s="1"/>
  <c r="O117" i="12" s="1"/>
  <c r="K153" i="12"/>
  <c r="Q148" i="12"/>
  <c r="Q114" i="12"/>
  <c r="F131" i="12" s="1"/>
  <c r="Q147" i="12"/>
  <c r="H108" i="12"/>
  <c r="W107" i="12"/>
  <c r="J107" i="12" s="1"/>
  <c r="K120" i="12" l="1"/>
  <c r="N117" i="12"/>
  <c r="K119" i="12"/>
  <c r="V108" i="12"/>
  <c r="N116" i="12"/>
  <c r="N150" i="12"/>
  <c r="Q113" i="12"/>
  <c r="K121" i="12"/>
  <c r="AA103" i="12"/>
  <c r="N103" i="12" s="1"/>
  <c r="N118" i="12"/>
  <c r="Y105" i="12"/>
  <c r="L105" i="12" s="1"/>
  <c r="L154" i="12" s="1"/>
  <c r="AC101" i="12"/>
  <c r="P101" i="12" s="1"/>
  <c r="P117" i="12" s="1"/>
  <c r="Z104" i="12"/>
  <c r="M104" i="12" s="1"/>
  <c r="K155" i="12"/>
  <c r="X106" i="12"/>
  <c r="K106" i="12" s="1"/>
  <c r="H123" i="12"/>
  <c r="H122" i="12"/>
  <c r="H132" i="12"/>
  <c r="G13" i="12" s="1"/>
  <c r="H16" i="14" s="1"/>
  <c r="H34" i="14" s="1"/>
  <c r="Q149" i="12"/>
  <c r="O151" i="12"/>
  <c r="AB102" i="12"/>
  <c r="O102" i="12" s="1"/>
  <c r="O118" i="12" s="1"/>
  <c r="F132" i="12"/>
  <c r="E13" i="12" s="1"/>
  <c r="F16" i="14" s="1"/>
  <c r="AD100" i="12"/>
  <c r="Q100" i="12" s="1"/>
  <c r="Q116" i="12" s="1"/>
  <c r="O150" i="12"/>
  <c r="O116" i="12"/>
  <c r="L153" i="12"/>
  <c r="L119" i="12"/>
  <c r="L120" i="12"/>
  <c r="H131" i="12"/>
  <c r="G12" i="12" s="1"/>
  <c r="H15" i="14" s="1"/>
  <c r="H33" i="14" s="1"/>
  <c r="G131" i="12"/>
  <c r="F12" i="12" s="1"/>
  <c r="G15" i="6" s="1"/>
  <c r="E12" i="12"/>
  <c r="F15" i="14" s="1"/>
  <c r="H124" i="12"/>
  <c r="H157" i="12"/>
  <c r="G16" i="6"/>
  <c r="G16" i="14"/>
  <c r="H156" i="12"/>
  <c r="H158" i="12"/>
  <c r="I108" i="12"/>
  <c r="W108" i="12"/>
  <c r="G130" i="12" l="1"/>
  <c r="F11" i="12" s="1"/>
  <c r="G14" i="14" s="1"/>
  <c r="G32" i="14" s="1"/>
  <c r="F130" i="12"/>
  <c r="E11" i="12" s="1"/>
  <c r="F14" i="14" s="1"/>
  <c r="F32" i="14" s="1"/>
  <c r="F44" i="14" s="1"/>
  <c r="H130" i="12"/>
  <c r="G11" i="12" s="1"/>
  <c r="L155" i="12"/>
  <c r="Y106" i="12"/>
  <c r="L106" i="12" s="1"/>
  <c r="G50" i="12"/>
  <c r="G64" i="12" s="1"/>
  <c r="AA104" i="12"/>
  <c r="N104" i="12" s="1"/>
  <c r="L121" i="12"/>
  <c r="P151" i="12"/>
  <c r="AC102" i="12"/>
  <c r="P102" i="12" s="1"/>
  <c r="P118" i="12" s="1"/>
  <c r="O152" i="12"/>
  <c r="Z105" i="12"/>
  <c r="M105" i="12" s="1"/>
  <c r="M154" i="12" s="1"/>
  <c r="X107" i="12"/>
  <c r="K107" i="12" s="1"/>
  <c r="H160" i="12"/>
  <c r="H161" i="12" s="1"/>
  <c r="H163" i="12" s="1"/>
  <c r="H16" i="6"/>
  <c r="AB103" i="12"/>
  <c r="O103" i="12" s="1"/>
  <c r="I132" i="12"/>
  <c r="Q150" i="12"/>
  <c r="AD101" i="12"/>
  <c r="Q101" i="12" s="1"/>
  <c r="Q117" i="12" s="1"/>
  <c r="H134" i="12" s="1"/>
  <c r="G15" i="12" s="1"/>
  <c r="H18" i="14" s="1"/>
  <c r="H36" i="14" s="1"/>
  <c r="P116" i="12"/>
  <c r="P150" i="12"/>
  <c r="G15" i="14"/>
  <c r="I15" i="14" s="1"/>
  <c r="G49" i="12"/>
  <c r="G63" i="12" s="1"/>
  <c r="H15" i="6"/>
  <c r="F15" i="6"/>
  <c r="M153" i="12"/>
  <c r="H12" i="12"/>
  <c r="M119" i="12"/>
  <c r="I131" i="12"/>
  <c r="M120" i="12"/>
  <c r="I124" i="12"/>
  <c r="I123" i="12"/>
  <c r="I122" i="12"/>
  <c r="G14" i="6"/>
  <c r="I158" i="12"/>
  <c r="E48" i="12"/>
  <c r="I16" i="14"/>
  <c r="H13" i="12"/>
  <c r="F16" i="6"/>
  <c r="I156" i="12"/>
  <c r="J108" i="12"/>
  <c r="I157" i="12"/>
  <c r="I130" i="12" l="1"/>
  <c r="F48" i="12"/>
  <c r="F62" i="12" s="1"/>
  <c r="H11" i="12"/>
  <c r="F14" i="6"/>
  <c r="H14" i="14"/>
  <c r="H32" i="14" s="1"/>
  <c r="G48" i="12"/>
  <c r="G62" i="12" s="1"/>
  <c r="H14" i="6"/>
  <c r="E62" i="12"/>
  <c r="AA105" i="12"/>
  <c r="N105" i="12" s="1"/>
  <c r="N154" i="12" s="1"/>
  <c r="Y107" i="12"/>
  <c r="L107" i="12" s="1"/>
  <c r="P152" i="12"/>
  <c r="AC103" i="12"/>
  <c r="P103" i="12" s="1"/>
  <c r="P119" i="12" s="1"/>
  <c r="X108" i="12"/>
  <c r="K108" i="12" s="1"/>
  <c r="K124" i="12" s="1"/>
  <c r="AB104" i="12"/>
  <c r="O104" i="12" s="1"/>
  <c r="O154" i="12" s="1"/>
  <c r="M155" i="12"/>
  <c r="Z106" i="12"/>
  <c r="M106" i="12" s="1"/>
  <c r="M121" i="12"/>
  <c r="I16" i="6"/>
  <c r="AD102" i="12"/>
  <c r="Q102" i="12" s="1"/>
  <c r="Q118" i="12" s="1"/>
  <c r="G135" i="12" s="1"/>
  <c r="F16" i="12" s="1"/>
  <c r="G134" i="12"/>
  <c r="F15" i="12" s="1"/>
  <c r="G18" i="14" s="1"/>
  <c r="F134" i="12"/>
  <c r="E15" i="12" s="1"/>
  <c r="F18" i="14" s="1"/>
  <c r="Q151" i="12"/>
  <c r="I15" i="6"/>
  <c r="H133" i="12"/>
  <c r="G14" i="12" s="1"/>
  <c r="G133" i="12"/>
  <c r="F14" i="12" s="1"/>
  <c r="G17" i="14" s="1"/>
  <c r="G35" i="14" s="1"/>
  <c r="F133" i="12"/>
  <c r="N153" i="12"/>
  <c r="N119" i="12"/>
  <c r="N120" i="12"/>
  <c r="I160" i="12"/>
  <c r="I161" i="12" s="1"/>
  <c r="I163" i="12" s="1"/>
  <c r="J124" i="12"/>
  <c r="J123" i="12"/>
  <c r="J122" i="12"/>
  <c r="J156" i="12"/>
  <c r="G52" i="12"/>
  <c r="H18" i="6"/>
  <c r="H162" i="12"/>
  <c r="J158" i="12"/>
  <c r="J157" i="12"/>
  <c r="AA106" i="12" l="1"/>
  <c r="N106" i="12" s="1"/>
  <c r="K122" i="12"/>
  <c r="N155" i="12"/>
  <c r="I14" i="6"/>
  <c r="AD103" i="12"/>
  <c r="Q103" i="12" s="1"/>
  <c r="Q119" i="12" s="1"/>
  <c r="N121" i="12"/>
  <c r="I14" i="14"/>
  <c r="H62" i="12"/>
  <c r="I32" i="14" s="1"/>
  <c r="H64" i="12"/>
  <c r="I34" i="14" s="1"/>
  <c r="H63" i="12"/>
  <c r="I33" i="14" s="1"/>
  <c r="E74" i="12"/>
  <c r="Y108" i="12"/>
  <c r="L108" i="12" s="1"/>
  <c r="L124" i="12" s="1"/>
  <c r="AB105" i="12"/>
  <c r="O105" i="12" s="1"/>
  <c r="O121" i="12" s="1"/>
  <c r="Z107" i="12"/>
  <c r="M107" i="12" s="1"/>
  <c r="P153" i="12"/>
  <c r="K157" i="12"/>
  <c r="AC104" i="12"/>
  <c r="P104" i="12" s="1"/>
  <c r="P154" i="12" s="1"/>
  <c r="K123" i="12"/>
  <c r="Q152" i="12"/>
  <c r="F135" i="12"/>
  <c r="H135" i="12"/>
  <c r="G16" i="12" s="1"/>
  <c r="H19" i="14" s="1"/>
  <c r="H37" i="14" s="1"/>
  <c r="G18" i="6"/>
  <c r="I134" i="12"/>
  <c r="I162" i="12"/>
  <c r="I169" i="12" s="1"/>
  <c r="F51" i="12"/>
  <c r="F65" i="12" s="1"/>
  <c r="G17" i="6"/>
  <c r="I133" i="12"/>
  <c r="E14" i="12"/>
  <c r="H17" i="14"/>
  <c r="H35" i="14" s="1"/>
  <c r="G51" i="12"/>
  <c r="G65" i="12" s="1"/>
  <c r="H17" i="6"/>
  <c r="O119" i="12"/>
  <c r="O153" i="12"/>
  <c r="O120" i="12"/>
  <c r="H169" i="12"/>
  <c r="I18" i="14"/>
  <c r="G19" i="6"/>
  <c r="G19" i="14"/>
  <c r="H15" i="12"/>
  <c r="F18" i="6"/>
  <c r="G66" i="12"/>
  <c r="H170" i="12"/>
  <c r="H173" i="12"/>
  <c r="H175" i="12"/>
  <c r="H176" i="12"/>
  <c r="H172" i="12"/>
  <c r="H168" i="12"/>
  <c r="H177" i="12"/>
  <c r="H179" i="12"/>
  <c r="H174" i="12"/>
  <c r="H178" i="12"/>
  <c r="H171" i="12"/>
  <c r="J160" i="12"/>
  <c r="J161" i="12" s="1"/>
  <c r="J163" i="12" s="1"/>
  <c r="K156" i="12"/>
  <c r="K158" i="12"/>
  <c r="AA107" i="12" l="1"/>
  <c r="N107" i="12" s="1"/>
  <c r="Q153" i="12"/>
  <c r="H187" i="12"/>
  <c r="H202" i="12" s="1"/>
  <c r="H185" i="12"/>
  <c r="H200" i="12" s="1"/>
  <c r="H194" i="12"/>
  <c r="H209" i="12" s="1"/>
  <c r="H190" i="12"/>
  <c r="H205" i="12" s="1"/>
  <c r="H188" i="12"/>
  <c r="H203" i="12" s="1"/>
  <c r="H186" i="12"/>
  <c r="H201" i="12" s="1"/>
  <c r="H195" i="12"/>
  <c r="H210" i="12" s="1"/>
  <c r="AC105" i="12"/>
  <c r="P105" i="12" s="1"/>
  <c r="P121" i="12" s="1"/>
  <c r="AD104" i="12"/>
  <c r="Q104" i="12" s="1"/>
  <c r="Q120" i="12" s="1"/>
  <c r="F136" i="12"/>
  <c r="E17" i="12" s="1"/>
  <c r="L123" i="12"/>
  <c r="L156" i="12"/>
  <c r="L122" i="12"/>
  <c r="J14" i="6"/>
  <c r="H184" i="12"/>
  <c r="H199" i="12" s="1"/>
  <c r="H189" i="12"/>
  <c r="H204" i="12" s="1"/>
  <c r="H192" i="12"/>
  <c r="H207" i="12" s="1"/>
  <c r="H193" i="12"/>
  <c r="H208" i="12" s="1"/>
  <c r="H191" i="12"/>
  <c r="H206" i="12" s="1"/>
  <c r="I18" i="6"/>
  <c r="J16" i="6"/>
  <c r="J15" i="6"/>
  <c r="O155" i="12"/>
  <c r="L158" i="12"/>
  <c r="AB106" i="12"/>
  <c r="O106" i="12" s="1"/>
  <c r="L157" i="12"/>
  <c r="Z108" i="12"/>
  <c r="M108" i="12" s="1"/>
  <c r="H19" i="6"/>
  <c r="I135" i="12"/>
  <c r="E16" i="12"/>
  <c r="F19" i="14" s="1"/>
  <c r="G53" i="12"/>
  <c r="G67" i="12" s="1"/>
  <c r="H67" i="12" s="1"/>
  <c r="I168" i="12"/>
  <c r="I179" i="12"/>
  <c r="I171" i="12"/>
  <c r="I170" i="12"/>
  <c r="I172" i="12"/>
  <c r="I177" i="12"/>
  <c r="I178" i="12"/>
  <c r="I176" i="12"/>
  <c r="I174" i="12"/>
  <c r="I173" i="12"/>
  <c r="I175" i="12"/>
  <c r="H65" i="12"/>
  <c r="I35" i="14" s="1"/>
  <c r="G136" i="12"/>
  <c r="H136" i="12"/>
  <c r="G17" i="12" s="1"/>
  <c r="H20" i="14" s="1"/>
  <c r="H38" i="14" s="1"/>
  <c r="F17" i="14"/>
  <c r="I17" i="14" s="1"/>
  <c r="H14" i="12"/>
  <c r="F17" i="6"/>
  <c r="I17" i="6" s="1"/>
  <c r="P120" i="12"/>
  <c r="F137" i="12" s="1"/>
  <c r="I19" i="14"/>
  <c r="H66" i="12"/>
  <c r="I36" i="14" s="1"/>
  <c r="I185" i="12"/>
  <c r="I200" i="12" s="1"/>
  <c r="J162" i="12"/>
  <c r="J176" i="12" s="1"/>
  <c r="K160" i="12"/>
  <c r="K161" i="12" s="1"/>
  <c r="K163" i="12" s="1"/>
  <c r="Q154" i="12"/>
  <c r="AD105" i="12"/>
  <c r="Q105" i="12" s="1"/>
  <c r="Q121" i="12" s="1"/>
  <c r="AA108" i="12"/>
  <c r="N108" i="12" s="1"/>
  <c r="AB107" i="12" l="1"/>
  <c r="O107" i="12" s="1"/>
  <c r="I194" i="12"/>
  <c r="I209" i="12" s="1"/>
  <c r="AC106" i="12"/>
  <c r="P106" i="12" s="1"/>
  <c r="P155" i="12"/>
  <c r="I189" i="12"/>
  <c r="I204" i="12" s="1"/>
  <c r="I193" i="12"/>
  <c r="I208" i="12" s="1"/>
  <c r="I195" i="12"/>
  <c r="I210" i="12" s="1"/>
  <c r="I192" i="12"/>
  <c r="I207" i="12" s="1"/>
  <c r="I186" i="12"/>
  <c r="I201" i="12" s="1"/>
  <c r="I191" i="12"/>
  <c r="I206" i="12" s="1"/>
  <c r="I187" i="12"/>
  <c r="I202" i="12" s="1"/>
  <c r="I190" i="12"/>
  <c r="I205" i="12" s="1"/>
  <c r="I188" i="12"/>
  <c r="I203" i="12" s="1"/>
  <c r="I184" i="12"/>
  <c r="I199" i="12" s="1"/>
  <c r="L160" i="12"/>
  <c r="L161" i="12" s="1"/>
  <c r="L163" i="12" s="1"/>
  <c r="F19" i="6"/>
  <c r="I19" i="6" s="1"/>
  <c r="H16" i="12"/>
  <c r="J17" i="6"/>
  <c r="H137" i="12"/>
  <c r="G18" i="12" s="1"/>
  <c r="H21" i="14" s="1"/>
  <c r="H39" i="14" s="1"/>
  <c r="H20" i="6"/>
  <c r="G54" i="12"/>
  <c r="G68" i="12" s="1"/>
  <c r="I136" i="12"/>
  <c r="G137" i="12"/>
  <c r="F18" i="12" s="1"/>
  <c r="F17" i="12"/>
  <c r="G20" i="14" s="1"/>
  <c r="G38" i="14" s="1"/>
  <c r="N124" i="12"/>
  <c r="N156" i="12"/>
  <c r="N122" i="12"/>
  <c r="H138" i="12"/>
  <c r="G19" i="12" s="1"/>
  <c r="H22" i="14" s="1"/>
  <c r="H40" i="14" s="1"/>
  <c r="G138" i="12"/>
  <c r="F19" i="12" s="1"/>
  <c r="F138" i="12"/>
  <c r="N123" i="12"/>
  <c r="M124" i="12"/>
  <c r="M123" i="12"/>
  <c r="M156" i="12"/>
  <c r="M122" i="12"/>
  <c r="M158" i="12"/>
  <c r="F20" i="6"/>
  <c r="F20" i="14"/>
  <c r="I37" i="14"/>
  <c r="J18" i="6"/>
  <c r="N157" i="12"/>
  <c r="J178" i="12"/>
  <c r="J175" i="12"/>
  <c r="J177" i="12"/>
  <c r="J171" i="12"/>
  <c r="J172" i="12"/>
  <c r="J173" i="12"/>
  <c r="J174" i="12"/>
  <c r="J170" i="12"/>
  <c r="J179" i="12"/>
  <c r="J169" i="12"/>
  <c r="J168" i="12"/>
  <c r="K162" i="12"/>
  <c r="K176" i="12" s="1"/>
  <c r="E18" i="12"/>
  <c r="L162" i="12"/>
  <c r="M157" i="12"/>
  <c r="N158" i="12"/>
  <c r="AD106" i="12"/>
  <c r="Q106" i="12" s="1"/>
  <c r="Q155" i="12"/>
  <c r="AB108" i="12"/>
  <c r="O108" i="12" s="1"/>
  <c r="O122" i="12" s="1"/>
  <c r="AC107" i="12"/>
  <c r="P107" i="12" s="1"/>
  <c r="J195" i="12" l="1"/>
  <c r="J210" i="12" s="1"/>
  <c r="J184" i="12"/>
  <c r="J199" i="12" s="1"/>
  <c r="J190" i="12"/>
  <c r="J205" i="12" s="1"/>
  <c r="G55" i="12"/>
  <c r="G69" i="12" s="1"/>
  <c r="H21" i="6"/>
  <c r="I137" i="12"/>
  <c r="H17" i="12"/>
  <c r="G20" i="6"/>
  <c r="I20" i="6" s="1"/>
  <c r="I20" i="14"/>
  <c r="F54" i="12"/>
  <c r="F68" i="12" s="1"/>
  <c r="H68" i="12" s="1"/>
  <c r="I38" i="14" s="1"/>
  <c r="J188" i="12"/>
  <c r="J203" i="12" s="1"/>
  <c r="J189" i="12"/>
  <c r="J204" i="12" s="1"/>
  <c r="J191" i="12"/>
  <c r="J206" i="12" s="1"/>
  <c r="O124" i="12"/>
  <c r="O156" i="12"/>
  <c r="O123" i="12"/>
  <c r="M160" i="12"/>
  <c r="M161" i="12" s="1"/>
  <c r="M163" i="12" s="1"/>
  <c r="O157" i="12"/>
  <c r="N160" i="12"/>
  <c r="N161" i="12" s="1"/>
  <c r="N163" i="12" s="1"/>
  <c r="G21" i="6"/>
  <c r="G21" i="14"/>
  <c r="J19" i="6"/>
  <c r="G22" i="6"/>
  <c r="G22" i="14"/>
  <c r="J192" i="12"/>
  <c r="J207" i="12" s="1"/>
  <c r="F21" i="6"/>
  <c r="F21" i="14"/>
  <c r="G56" i="12"/>
  <c r="H22" i="6"/>
  <c r="J185" i="12"/>
  <c r="J200" i="12" s="1"/>
  <c r="J186" i="12"/>
  <c r="J201" i="12" s="1"/>
  <c r="J187" i="12"/>
  <c r="J202" i="12" s="1"/>
  <c r="J193" i="12"/>
  <c r="J208" i="12" s="1"/>
  <c r="J194" i="12"/>
  <c r="J209" i="12" s="1"/>
  <c r="K173" i="12"/>
  <c r="K171" i="12"/>
  <c r="K178" i="12"/>
  <c r="K177" i="12"/>
  <c r="K175" i="12"/>
  <c r="K172" i="12"/>
  <c r="K170" i="12"/>
  <c r="K168" i="12"/>
  <c r="K169" i="12"/>
  <c r="K179" i="12"/>
  <c r="K174" i="12"/>
  <c r="L171" i="12"/>
  <c r="L170" i="12"/>
  <c r="L176" i="12"/>
  <c r="L174" i="12"/>
  <c r="L190" i="12" s="1"/>
  <c r="L205" i="12" s="1"/>
  <c r="L169" i="12"/>
  <c r="L173" i="12"/>
  <c r="L177" i="12"/>
  <c r="L179" i="12"/>
  <c r="L178" i="12"/>
  <c r="L172" i="12"/>
  <c r="L175" i="12"/>
  <c r="L168" i="12"/>
  <c r="H18" i="12"/>
  <c r="E19" i="12"/>
  <c r="F22" i="14" s="1"/>
  <c r="I138" i="12"/>
  <c r="O158" i="12"/>
  <c r="AD107" i="12"/>
  <c r="Q107" i="12" s="1"/>
  <c r="AC108" i="12"/>
  <c r="P108" i="12" s="1"/>
  <c r="P157" i="12" s="1"/>
  <c r="L188" i="12" l="1"/>
  <c r="L203" i="12" s="1"/>
  <c r="M162" i="12"/>
  <c r="M178" i="12" s="1"/>
  <c r="K190" i="12"/>
  <c r="K205" i="12" s="1"/>
  <c r="L195" i="12"/>
  <c r="P124" i="12"/>
  <c r="P156" i="12"/>
  <c r="P122" i="12"/>
  <c r="K191" i="12"/>
  <c r="K206" i="12" s="1"/>
  <c r="K189" i="12"/>
  <c r="K204" i="12" s="1"/>
  <c r="K192" i="12"/>
  <c r="K207" i="12" s="1"/>
  <c r="L189" i="12"/>
  <c r="L204" i="12" s="1"/>
  <c r="L191" i="12"/>
  <c r="L206" i="12" s="1"/>
  <c r="P123" i="12"/>
  <c r="O160" i="12"/>
  <c r="O161" i="12" s="1"/>
  <c r="O162" i="12" s="1"/>
  <c r="O169" i="12" s="1"/>
  <c r="L194" i="12"/>
  <c r="L209" i="12" s="1"/>
  <c r="L193" i="12"/>
  <c r="L208" i="12" s="1"/>
  <c r="L192" i="12"/>
  <c r="L207" i="12" s="1"/>
  <c r="I22" i="14"/>
  <c r="N162" i="12"/>
  <c r="N174" i="12" s="1"/>
  <c r="I21" i="6"/>
  <c r="J20" i="6"/>
  <c r="H69" i="12"/>
  <c r="I39" i="14" s="1"/>
  <c r="I21" i="14"/>
  <c r="K194" i="12"/>
  <c r="K209" i="12" s="1"/>
  <c r="K188" i="12"/>
  <c r="K203" i="12" s="1"/>
  <c r="H19" i="12"/>
  <c r="F22" i="6"/>
  <c r="I22" i="6" s="1"/>
  <c r="G70" i="12"/>
  <c r="K186" i="12"/>
  <c r="K201" i="12" s="1"/>
  <c r="L184" i="12"/>
  <c r="L199" i="12" s="1"/>
  <c r="K185" i="12"/>
  <c r="K200" i="12" s="1"/>
  <c r="K193" i="12"/>
  <c r="K208" i="12" s="1"/>
  <c r="K187" i="12"/>
  <c r="K202" i="12" s="1"/>
  <c r="K195" i="12"/>
  <c r="K210" i="12" s="1"/>
  <c r="L187" i="12"/>
  <c r="L202" i="12" s="1"/>
  <c r="L210" i="12"/>
  <c r="K184" i="12"/>
  <c r="K199" i="12" s="1"/>
  <c r="M171" i="12"/>
  <c r="M175" i="12"/>
  <c r="M172" i="12"/>
  <c r="L185" i="12"/>
  <c r="L200" i="12" s="1"/>
  <c r="L186" i="12"/>
  <c r="L201" i="12" s="1"/>
  <c r="P158" i="12"/>
  <c r="AD108" i="12"/>
  <c r="Q108" i="12" s="1"/>
  <c r="Q124" i="12" s="1"/>
  <c r="M179" i="12" l="1"/>
  <c r="M170" i="12"/>
  <c r="O175" i="12"/>
  <c r="O191" i="12" s="1"/>
  <c r="O206" i="12" s="1"/>
  <c r="M176" i="12"/>
  <c r="M192" i="12" s="1"/>
  <c r="M207" i="12" s="1"/>
  <c r="M173" i="12"/>
  <c r="M189" i="12" s="1"/>
  <c r="M204" i="12" s="1"/>
  <c r="M169" i="12"/>
  <c r="M174" i="12"/>
  <c r="M190" i="12" s="1"/>
  <c r="M205" i="12" s="1"/>
  <c r="M177" i="12"/>
  <c r="M168" i="12"/>
  <c r="M184" i="12" s="1"/>
  <c r="M199" i="12" s="1"/>
  <c r="O177" i="12"/>
  <c r="O163" i="12"/>
  <c r="O179" i="12"/>
  <c r="P160" i="12"/>
  <c r="P161" i="12" s="1"/>
  <c r="P162" i="12" s="1"/>
  <c r="P173" i="12" s="1"/>
  <c r="O176" i="12"/>
  <c r="O192" i="12" s="1"/>
  <c r="O207" i="12" s="1"/>
  <c r="Q156" i="12"/>
  <c r="Q122" i="12"/>
  <c r="M191" i="12"/>
  <c r="M206" i="12" s="1"/>
  <c r="M188" i="12"/>
  <c r="M203" i="12" s="1"/>
  <c r="H141" i="12"/>
  <c r="G22" i="12" s="1"/>
  <c r="H25" i="14" s="1"/>
  <c r="H43" i="14" s="1"/>
  <c r="G141" i="12"/>
  <c r="F22" i="12" s="1"/>
  <c r="F141" i="12"/>
  <c r="O173" i="12"/>
  <c r="O189" i="12" s="1"/>
  <c r="O204" i="12" s="1"/>
  <c r="O171" i="12"/>
  <c r="M193" i="12"/>
  <c r="M208" i="12" s="1"/>
  <c r="Q157" i="12"/>
  <c r="Q123" i="12"/>
  <c r="O174" i="12"/>
  <c r="O190" i="12" s="1"/>
  <c r="O205" i="12" s="1"/>
  <c r="O172" i="12"/>
  <c r="O188" i="12" s="1"/>
  <c r="O203" i="12" s="1"/>
  <c r="O178" i="12"/>
  <c r="O168" i="12"/>
  <c r="O170" i="12"/>
  <c r="N176" i="12"/>
  <c r="N169" i="12"/>
  <c r="N170" i="12"/>
  <c r="J21" i="6"/>
  <c r="N179" i="12"/>
  <c r="N177" i="12"/>
  <c r="N171" i="12"/>
  <c r="N173" i="12"/>
  <c r="N189" i="12" s="1"/>
  <c r="N204" i="12" s="1"/>
  <c r="N172" i="12"/>
  <c r="N188" i="12" s="1"/>
  <c r="N203" i="12" s="1"/>
  <c r="N178" i="12"/>
  <c r="N175" i="12"/>
  <c r="N191" i="12" s="1"/>
  <c r="N206" i="12" s="1"/>
  <c r="N168" i="12"/>
  <c r="H70" i="12"/>
  <c r="I40" i="14" s="1"/>
  <c r="M187" i="12"/>
  <c r="M202" i="12" s="1"/>
  <c r="Q158" i="12"/>
  <c r="N190" i="12"/>
  <c r="N205" i="12" s="1"/>
  <c r="M195" i="12" l="1"/>
  <c r="M210" i="12" s="1"/>
  <c r="O193" i="12"/>
  <c r="O208" i="12" s="1"/>
  <c r="N184" i="12"/>
  <c r="N199" i="12" s="1"/>
  <c r="N195" i="12"/>
  <c r="N210" i="12" s="1"/>
  <c r="M185" i="12"/>
  <c r="M200" i="12" s="1"/>
  <c r="M186" i="12"/>
  <c r="M201" i="12" s="1"/>
  <c r="M194" i="12"/>
  <c r="M209" i="12" s="1"/>
  <c r="N194" i="12"/>
  <c r="N209" i="12" s="1"/>
  <c r="P172" i="12"/>
  <c r="P188" i="12" s="1"/>
  <c r="P203" i="12" s="1"/>
  <c r="O185" i="12"/>
  <c r="O200" i="12" s="1"/>
  <c r="P178" i="12"/>
  <c r="P194" i="12" s="1"/>
  <c r="P209" i="12" s="1"/>
  <c r="P177" i="12"/>
  <c r="P193" i="12" s="1"/>
  <c r="P208" i="12" s="1"/>
  <c r="P171" i="12"/>
  <c r="P187" i="12" s="1"/>
  <c r="P202" i="12" s="1"/>
  <c r="P179" i="12"/>
  <c r="P174" i="12"/>
  <c r="P190" i="12" s="1"/>
  <c r="P205" i="12" s="1"/>
  <c r="P168" i="12"/>
  <c r="P163" i="12"/>
  <c r="P175" i="12"/>
  <c r="P191" i="12" s="1"/>
  <c r="P206" i="12" s="1"/>
  <c r="P169" i="12"/>
  <c r="Q160" i="12"/>
  <c r="Q161" i="12" s="1"/>
  <c r="Q163" i="12" s="1"/>
  <c r="P170" i="12"/>
  <c r="P186" i="12" s="1"/>
  <c r="P201" i="12" s="1"/>
  <c r="P176" i="12"/>
  <c r="P192" i="12" s="1"/>
  <c r="P207" i="12" s="1"/>
  <c r="O195" i="12"/>
  <c r="O210" i="12" s="1"/>
  <c r="O187" i="12"/>
  <c r="O202" i="12" s="1"/>
  <c r="N193" i="12"/>
  <c r="N208" i="12" s="1"/>
  <c r="G139" i="12"/>
  <c r="F20" i="12" s="1"/>
  <c r="F139" i="12"/>
  <c r="H139" i="12"/>
  <c r="G20" i="12" s="1"/>
  <c r="O186" i="12"/>
  <c r="O201" i="12" s="1"/>
  <c r="N187" i="12"/>
  <c r="N202" i="12" s="1"/>
  <c r="N192" i="12"/>
  <c r="N207" i="12" s="1"/>
  <c r="H140" i="12"/>
  <c r="G21" i="12" s="1"/>
  <c r="H24" i="14" s="1"/>
  <c r="H42" i="14" s="1"/>
  <c r="G140" i="12"/>
  <c r="F21" i="12" s="1"/>
  <c r="F140" i="12"/>
  <c r="E21" i="12" s="1"/>
  <c r="F24" i="14" s="1"/>
  <c r="N186" i="12"/>
  <c r="N201" i="12" s="1"/>
  <c r="N185" i="12"/>
  <c r="N200" i="12" s="1"/>
  <c r="O184" i="12"/>
  <c r="O199" i="12" s="1"/>
  <c r="O194" i="12"/>
  <c r="O209" i="12" s="1"/>
  <c r="G25" i="6"/>
  <c r="G25" i="14"/>
  <c r="J22" i="6"/>
  <c r="G59" i="12"/>
  <c r="G73" i="12" s="1"/>
  <c r="H25" i="6"/>
  <c r="E22" i="12"/>
  <c r="F25" i="14" s="1"/>
  <c r="I141" i="12"/>
  <c r="P189" i="12"/>
  <c r="P204" i="12" s="1"/>
  <c r="P185" i="12" l="1"/>
  <c r="P200" i="12" s="1"/>
  <c r="P195" i="12"/>
  <c r="P210" i="12" s="1"/>
  <c r="P184" i="12"/>
  <c r="P199" i="12" s="1"/>
  <c r="G58" i="12"/>
  <c r="G72" i="12" s="1"/>
  <c r="Q162" i="12"/>
  <c r="Q175" i="12" s="1"/>
  <c r="H23" i="14"/>
  <c r="H41" i="14" s="1"/>
  <c r="H44" i="14" s="1"/>
  <c r="G57" i="12"/>
  <c r="G71" i="12" s="1"/>
  <c r="H23" i="6"/>
  <c r="I139" i="12"/>
  <c r="E20" i="12"/>
  <c r="G23" i="6"/>
  <c r="F57" i="12"/>
  <c r="F71" i="12" s="1"/>
  <c r="H73" i="12" s="1"/>
  <c r="I43" i="14" s="1"/>
  <c r="G23" i="14"/>
  <c r="G41" i="14" s="1"/>
  <c r="G44" i="14" s="1"/>
  <c r="H24" i="6"/>
  <c r="F24" i="6"/>
  <c r="H21" i="12"/>
  <c r="I140" i="12"/>
  <c r="G24" i="14"/>
  <c r="I24" i="14" s="1"/>
  <c r="G24" i="6"/>
  <c r="I25" i="14"/>
  <c r="H22" i="12"/>
  <c r="F25" i="6"/>
  <c r="I25" i="6" s="1"/>
  <c r="Q177" i="12" l="1"/>
  <c r="Q193" i="12" s="1"/>
  <c r="Q208" i="12" s="1"/>
  <c r="Q173" i="12"/>
  <c r="Q189" i="12" s="1"/>
  <c r="Q204" i="12" s="1"/>
  <c r="Q179" i="12"/>
  <c r="G74" i="12"/>
  <c r="H72" i="12"/>
  <c r="I42" i="14" s="1"/>
  <c r="F74" i="12"/>
  <c r="H71" i="12"/>
  <c r="I41" i="14" s="1"/>
  <c r="Q172" i="12"/>
  <c r="Q188" i="12" s="1"/>
  <c r="Q203" i="12" s="1"/>
  <c r="Q176" i="12"/>
  <c r="Q192" i="12" s="1"/>
  <c r="Q207" i="12" s="1"/>
  <c r="Q168" i="12"/>
  <c r="Q174" i="12"/>
  <c r="Q190" i="12" s="1"/>
  <c r="Q205" i="12" s="1"/>
  <c r="Q171" i="12"/>
  <c r="Q187" i="12" s="1"/>
  <c r="Q202" i="12" s="1"/>
  <c r="Q178" i="12"/>
  <c r="Q194" i="12" s="1"/>
  <c r="Q209" i="12" s="1"/>
  <c r="Q169" i="12"/>
  <c r="Q185" i="12" s="1"/>
  <c r="Q200" i="12" s="1"/>
  <c r="Q170" i="12"/>
  <c r="Q186" i="12" s="1"/>
  <c r="Q201" i="12" s="1"/>
  <c r="I24" i="6"/>
  <c r="F23" i="6"/>
  <c r="I23" i="6" s="1"/>
  <c r="F23" i="14"/>
  <c r="I23" i="14" s="1"/>
  <c r="I26" i="14" s="1"/>
  <c r="H20" i="12"/>
  <c r="H23" i="12" s="1"/>
  <c r="J25" i="6"/>
  <c r="Q191" i="12"/>
  <c r="Q206" i="12" s="1"/>
  <c r="Q184" i="12" l="1"/>
  <c r="Q199" i="12" s="1"/>
  <c r="Q195" i="12"/>
  <c r="Q210" i="12" s="1"/>
  <c r="J24" i="6"/>
  <c r="H74" i="12"/>
  <c r="I26" i="6"/>
  <c r="I44" i="14"/>
  <c r="J23" i="6"/>
  <c r="F152" i="12"/>
  <c r="R102" i="12"/>
  <c r="G157" i="12"/>
  <c r="F157" i="12"/>
  <c r="R107" i="12"/>
  <c r="G151" i="12"/>
  <c r="F151" i="12"/>
  <c r="R101" i="12"/>
  <c r="F148" i="12"/>
  <c r="R98" i="12"/>
  <c r="G153" i="12"/>
  <c r="F153" i="12"/>
  <c r="R103" i="12"/>
  <c r="G158" i="12"/>
  <c r="F158" i="12"/>
  <c r="R108" i="12"/>
  <c r="F149" i="12"/>
  <c r="R99" i="12"/>
  <c r="G156" i="12"/>
  <c r="F154" i="12"/>
  <c r="R104" i="12"/>
  <c r="G149" i="12"/>
  <c r="F150" i="12"/>
  <c r="R100" i="12"/>
  <c r="G154" i="12"/>
  <c r="G155" i="12"/>
  <c r="F155" i="12"/>
  <c r="R105" i="12"/>
  <c r="G150" i="12"/>
  <c r="F156" i="12"/>
  <c r="R106" i="12"/>
  <c r="G152" i="12"/>
  <c r="F147" i="12"/>
  <c r="J26" i="6" l="1"/>
  <c r="F160" i="12"/>
  <c r="F161" i="12" s="1"/>
  <c r="F163" i="12" s="1"/>
  <c r="G160" i="12"/>
  <c r="G161" i="12" s="1"/>
  <c r="G163" i="12" l="1"/>
  <c r="G162" i="12"/>
  <c r="F162" i="12"/>
  <c r="G168" i="12" l="1"/>
  <c r="G184" i="12" s="1"/>
  <c r="G169" i="12"/>
  <c r="G185" i="12" s="1"/>
  <c r="G175" i="12"/>
  <c r="G191" i="12" s="1"/>
  <c r="G170" i="12"/>
  <c r="G186" i="12" s="1"/>
  <c r="G171" i="12"/>
  <c r="G187" i="12" s="1"/>
  <c r="G172" i="12"/>
  <c r="G188" i="12" s="1"/>
  <c r="G173" i="12"/>
  <c r="G189" i="12" s="1"/>
  <c r="G174" i="12"/>
  <c r="G190" i="12" s="1"/>
  <c r="G179" i="12"/>
  <c r="G195" i="12" s="1"/>
  <c r="G177" i="12"/>
  <c r="G193" i="12" s="1"/>
  <c r="G178" i="12"/>
  <c r="G194" i="12" s="1"/>
  <c r="G176" i="12"/>
  <c r="G192" i="12" s="1"/>
  <c r="F179" i="12"/>
  <c r="F195" i="12" s="1"/>
  <c r="F168" i="12"/>
  <c r="F169" i="12"/>
  <c r="F185" i="12" s="1"/>
  <c r="F173" i="12"/>
  <c r="F189" i="12" s="1"/>
  <c r="F171" i="12"/>
  <c r="F174" i="12"/>
  <c r="F190" i="12" s="1"/>
  <c r="F177" i="12"/>
  <c r="F193" i="12" s="1"/>
  <c r="F172" i="12"/>
  <c r="F188" i="12" s="1"/>
  <c r="F176" i="12"/>
  <c r="F192" i="12" s="1"/>
  <c r="F178" i="12"/>
  <c r="F194" i="12" s="1"/>
  <c r="F175" i="12"/>
  <c r="F191" i="12" s="1"/>
  <c r="F170" i="12"/>
  <c r="F186" i="12" s="1"/>
  <c r="F201" i="12" l="1"/>
  <c r="G218" i="12"/>
  <c r="K13" i="12" s="1"/>
  <c r="G223" i="12"/>
  <c r="K18" i="12" s="1"/>
  <c r="M21" i="6" s="1"/>
  <c r="F209" i="12"/>
  <c r="G226" i="12"/>
  <c r="K21" i="12" s="1"/>
  <c r="G224" i="12"/>
  <c r="K19" i="12" s="1"/>
  <c r="G220" i="12"/>
  <c r="K15" i="12" s="1"/>
  <c r="G225" i="12"/>
  <c r="K20" i="12" s="1"/>
  <c r="L23" i="14" s="1"/>
  <c r="L41" i="14" s="1"/>
  <c r="G222" i="12"/>
  <c r="G221" i="12"/>
  <c r="K16" i="12" s="1"/>
  <c r="G217" i="12"/>
  <c r="K12" i="12" s="1"/>
  <c r="G227" i="12"/>
  <c r="K22" i="12" s="1"/>
  <c r="G205" i="12"/>
  <c r="H222" i="12"/>
  <c r="L17" i="12" s="1"/>
  <c r="G201" i="12"/>
  <c r="H218" i="12"/>
  <c r="L13" i="12" s="1"/>
  <c r="M16" i="14" s="1"/>
  <c r="M34" i="14" s="1"/>
  <c r="G204" i="12"/>
  <c r="H221" i="12"/>
  <c r="L16" i="12" s="1"/>
  <c r="M19" i="14" s="1"/>
  <c r="M37" i="14" s="1"/>
  <c r="G206" i="12"/>
  <c r="H223" i="12"/>
  <c r="L18" i="12" s="1"/>
  <c r="M21" i="14" s="1"/>
  <c r="M39" i="14" s="1"/>
  <c r="G207" i="12"/>
  <c r="H224" i="12"/>
  <c r="L19" i="12" s="1"/>
  <c r="G209" i="12"/>
  <c r="H226" i="12"/>
  <c r="L21" i="12" s="1"/>
  <c r="M24" i="14" s="1"/>
  <c r="M42" i="14" s="1"/>
  <c r="G208" i="12"/>
  <c r="H225" i="12"/>
  <c r="L20" i="12" s="1"/>
  <c r="M23" i="14" s="1"/>
  <c r="M41" i="14" s="1"/>
  <c r="G203" i="12"/>
  <c r="H220" i="12"/>
  <c r="L15" i="12" s="1"/>
  <c r="M18" i="14" s="1"/>
  <c r="M36" i="14" s="1"/>
  <c r="G200" i="12"/>
  <c r="H217" i="12"/>
  <c r="L12" i="12" s="1"/>
  <c r="G210" i="12"/>
  <c r="H227" i="12"/>
  <c r="L22" i="12" s="1"/>
  <c r="M25" i="14" s="1"/>
  <c r="M43" i="14" s="1"/>
  <c r="G202" i="12"/>
  <c r="G199" i="12"/>
  <c r="F187" i="12"/>
  <c r="F202" i="12" s="1"/>
  <c r="F184" i="12"/>
  <c r="F204" i="12"/>
  <c r="F203" i="12"/>
  <c r="F210" i="12"/>
  <c r="F206" i="12"/>
  <c r="F205" i="12"/>
  <c r="F207" i="12"/>
  <c r="F200" i="12"/>
  <c r="F208" i="12"/>
  <c r="R201" i="12" l="1"/>
  <c r="R209" i="12"/>
  <c r="F226" i="12"/>
  <c r="F218" i="12"/>
  <c r="R202" i="12"/>
  <c r="L21" i="14"/>
  <c r="R208" i="12"/>
  <c r="F225" i="12"/>
  <c r="I225" i="12" s="1"/>
  <c r="R200" i="12"/>
  <c r="F217" i="12"/>
  <c r="J12" i="12" s="1"/>
  <c r="K15" i="14" s="1"/>
  <c r="R207" i="12"/>
  <c r="F224" i="12"/>
  <c r="I224" i="12" s="1"/>
  <c r="R205" i="12"/>
  <c r="F222" i="12"/>
  <c r="I222" i="12" s="1"/>
  <c r="R206" i="12"/>
  <c r="F223" i="12"/>
  <c r="J18" i="12" s="1"/>
  <c r="R210" i="12"/>
  <c r="F227" i="12"/>
  <c r="I227" i="12" s="1"/>
  <c r="R203" i="12"/>
  <c r="F220" i="12"/>
  <c r="I220" i="12" s="1"/>
  <c r="R204" i="12"/>
  <c r="F221" i="12"/>
  <c r="I221" i="12" s="1"/>
  <c r="F199" i="12"/>
  <c r="F216" i="12" s="1"/>
  <c r="G216" i="12"/>
  <c r="K11" i="12" s="1"/>
  <c r="L14" i="14" s="1"/>
  <c r="L32" i="14" s="1"/>
  <c r="F219" i="12"/>
  <c r="G219" i="12"/>
  <c r="K14" i="12" s="1"/>
  <c r="L17" i="14" s="1"/>
  <c r="L35" i="14" s="1"/>
  <c r="H219" i="12"/>
  <c r="L14" i="12" s="1"/>
  <c r="M17" i="14" s="1"/>
  <c r="M35" i="14" s="1"/>
  <c r="H216" i="12"/>
  <c r="L11" i="12" s="1"/>
  <c r="M14" i="14" s="1"/>
  <c r="M32" i="14" s="1"/>
  <c r="M24" i="6"/>
  <c r="L24" i="14"/>
  <c r="N22" i="6"/>
  <c r="M22" i="14"/>
  <c r="M40" i="14" s="1"/>
  <c r="M25" i="6"/>
  <c r="L25" i="14"/>
  <c r="M16" i="6"/>
  <c r="L16" i="14"/>
  <c r="M18" i="6"/>
  <c r="L18" i="14"/>
  <c r="M19" i="6"/>
  <c r="L19" i="14"/>
  <c r="M15" i="6"/>
  <c r="L15" i="14"/>
  <c r="L54" i="12"/>
  <c r="L68" i="12" s="1"/>
  <c r="M20" i="14"/>
  <c r="M38" i="14" s="1"/>
  <c r="M22" i="6"/>
  <c r="L22" i="14"/>
  <c r="L49" i="12"/>
  <c r="L63" i="12" s="1"/>
  <c r="M15" i="14"/>
  <c r="M33" i="14" s="1"/>
  <c r="N15" i="6"/>
  <c r="N20" i="6"/>
  <c r="J21" i="12"/>
  <c r="K24" i="14" s="1"/>
  <c r="I218" i="12"/>
  <c r="L56" i="12"/>
  <c r="L70" i="12" s="1"/>
  <c r="L58" i="12"/>
  <c r="L72" i="12" s="1"/>
  <c r="N24" i="6"/>
  <c r="L52" i="12"/>
  <c r="N18" i="6"/>
  <c r="L53" i="12"/>
  <c r="N19" i="6"/>
  <c r="K57" i="12"/>
  <c r="K71" i="12" s="1"/>
  <c r="M23" i="6"/>
  <c r="L50" i="12"/>
  <c r="N16" i="6"/>
  <c r="L57" i="12"/>
  <c r="L71" i="12" s="1"/>
  <c r="N23" i="6"/>
  <c r="L55" i="12"/>
  <c r="N21" i="6"/>
  <c r="L59" i="12"/>
  <c r="L73" i="12" s="1"/>
  <c r="N25" i="6"/>
  <c r="K17" i="12"/>
  <c r="L20" i="14" s="1"/>
  <c r="L38" i="14" s="1"/>
  <c r="K51" i="12" l="1"/>
  <c r="J13" i="12"/>
  <c r="K16" i="14" s="1"/>
  <c r="N16" i="14" s="1"/>
  <c r="R199" i="12"/>
  <c r="J11" i="12"/>
  <c r="K14" i="14" s="1"/>
  <c r="M17" i="6"/>
  <c r="I223" i="12"/>
  <c r="L51" i="12"/>
  <c r="L65" i="12" s="1"/>
  <c r="N17" i="6"/>
  <c r="I219" i="12"/>
  <c r="J22" i="12"/>
  <c r="K25" i="14" s="1"/>
  <c r="N25" i="14" s="1"/>
  <c r="N24" i="14"/>
  <c r="L44" i="14"/>
  <c r="N15" i="14"/>
  <c r="M44" i="14"/>
  <c r="J14" i="12"/>
  <c r="K17" i="14" s="1"/>
  <c r="N17" i="14" s="1"/>
  <c r="L21" i="6"/>
  <c r="O21" i="6" s="1"/>
  <c r="K21" i="14"/>
  <c r="N21" i="14" s="1"/>
  <c r="I217" i="12"/>
  <c r="M18" i="12"/>
  <c r="I226" i="12"/>
  <c r="J16" i="12"/>
  <c r="K19" i="14" s="1"/>
  <c r="N19" i="14" s="1"/>
  <c r="J20" i="12"/>
  <c r="J15" i="12"/>
  <c r="J19" i="12"/>
  <c r="K22" i="14" s="1"/>
  <c r="N22" i="14" s="1"/>
  <c r="J17" i="12"/>
  <c r="L69" i="12"/>
  <c r="M21" i="12"/>
  <c r="L24" i="6"/>
  <c r="O24" i="6" s="1"/>
  <c r="L48" i="12"/>
  <c r="N14" i="6"/>
  <c r="L67" i="12"/>
  <c r="K65" i="12"/>
  <c r="K48" i="12"/>
  <c r="M14" i="6"/>
  <c r="L66" i="12"/>
  <c r="K54" i="12"/>
  <c r="M20" i="6"/>
  <c r="L64" i="12"/>
  <c r="M12" i="12"/>
  <c r="L15" i="6"/>
  <c r="O15" i="6" s="1"/>
  <c r="M13" i="12" l="1"/>
  <c r="L16" i="6"/>
  <c r="O16" i="6" s="1"/>
  <c r="M11" i="12"/>
  <c r="L14" i="6"/>
  <c r="O14" i="6" s="1"/>
  <c r="J48" i="12"/>
  <c r="I216" i="12"/>
  <c r="L25" i="6"/>
  <c r="O25" i="6" s="1"/>
  <c r="M14" i="12"/>
  <c r="L22" i="6"/>
  <c r="O22" i="6" s="1"/>
  <c r="M22" i="12"/>
  <c r="M16" i="12"/>
  <c r="M19" i="12"/>
  <c r="M15" i="12"/>
  <c r="K18" i="14"/>
  <c r="N18" i="14" s="1"/>
  <c r="L20" i="6"/>
  <c r="O20" i="6" s="1"/>
  <c r="K20" i="14"/>
  <c r="N20" i="14" s="1"/>
  <c r="M20" i="12"/>
  <c r="K23" i="14"/>
  <c r="N23" i="14" s="1"/>
  <c r="N14" i="14"/>
  <c r="K32" i="14"/>
  <c r="K44" i="14" s="1"/>
  <c r="L19" i="6"/>
  <c r="O19" i="6" s="1"/>
  <c r="L17" i="6"/>
  <c r="O17" i="6" s="1"/>
  <c r="M17" i="12"/>
  <c r="L18" i="6"/>
  <c r="O18" i="6" s="1"/>
  <c r="L23" i="6"/>
  <c r="O23" i="6" s="1"/>
  <c r="K62" i="12"/>
  <c r="L62" i="12"/>
  <c r="K68" i="12"/>
  <c r="J62" i="12"/>
  <c r="M66" i="12" s="1"/>
  <c r="N36" i="14" s="1"/>
  <c r="M64" i="12" l="1"/>
  <c r="N34" i="14" s="1"/>
  <c r="M23" i="12"/>
  <c r="M65" i="12"/>
  <c r="N35" i="14" s="1"/>
  <c r="M62" i="12"/>
  <c r="N32" i="14" s="1"/>
  <c r="M70" i="12"/>
  <c r="N40" i="14" s="1"/>
  <c r="M68" i="12"/>
  <c r="N38" i="14" s="1"/>
  <c r="M69" i="12"/>
  <c r="N39" i="14" s="1"/>
  <c r="M72" i="12"/>
  <c r="N42" i="14" s="1"/>
  <c r="M73" i="12"/>
  <c r="N43" i="14" s="1"/>
  <c r="M71" i="12"/>
  <c r="N41" i="14" s="1"/>
  <c r="M63" i="12"/>
  <c r="N33" i="14" s="1"/>
  <c r="N26" i="14"/>
  <c r="M67" i="12"/>
  <c r="N37" i="14" s="1"/>
  <c r="O26" i="6"/>
  <c r="J74" i="12"/>
  <c r="L74" i="12"/>
  <c r="K74" i="12"/>
  <c r="P18" i="6"/>
  <c r="P24" i="6" l="1"/>
  <c r="P16" i="6"/>
  <c r="P19" i="6"/>
  <c r="P17" i="6"/>
  <c r="P23" i="6"/>
  <c r="P20" i="6"/>
  <c r="P22" i="6"/>
  <c r="P14" i="6"/>
  <c r="P25" i="6"/>
  <c r="N44" i="14"/>
  <c r="I6" i="14" s="1"/>
  <c r="P15" i="6"/>
  <c r="P21" i="6"/>
  <c r="M74" i="12"/>
  <c r="O74" i="12" s="1"/>
  <c r="P26" i="6" l="1"/>
  <c r="J6" i="6" s="1"/>
</calcChain>
</file>

<file path=xl/sharedStrings.xml><?xml version="1.0" encoding="utf-8"?>
<sst xmlns="http://schemas.openxmlformats.org/spreadsheetml/2006/main" count="867" uniqueCount="219">
  <si>
    <t>DISCLAIMER</t>
  </si>
  <si>
    <t>- GTS only provide's this file as service, no rights whatsoever may be derived from these calculations, shipper' bookings and GTS Invoices are leading.</t>
  </si>
  <si>
    <t>LEGEND</t>
  </si>
  <si>
    <t>GREEN</t>
  </si>
  <si>
    <t>Input cells to be filled out by user</t>
  </si>
  <si>
    <t>BLUE</t>
  </si>
  <si>
    <t>Fixed input data</t>
  </si>
  <si>
    <t>YELLOW</t>
  </si>
  <si>
    <t xml:space="preserve">Calculated value </t>
  </si>
  <si>
    <t>ORANGE</t>
  </si>
  <si>
    <t>Calculated resulting value</t>
  </si>
  <si>
    <t>BLACK</t>
  </si>
  <si>
    <t>Information sheets (this explanation sheet and sheets with calculation of the total prices)</t>
  </si>
  <si>
    <t>EXPLANATION CALCULATION TOOL PROFILED BOOKING</t>
  </si>
  <si>
    <t>Introduction</t>
  </si>
  <si>
    <t xml:space="preserve">This tool converts a non-flat (profiled) booking for one year into an optimum combination of yearly, quarterly and monthly capacity products. The tool determines the cheapest combination in line with (a) and (b) of the 'optimisation paragraphs' described in article 2.1.2. of the Transmission Code Gas TSO (quote): </t>
  </si>
  <si>
    <t xml:space="preserve">“If a recognised programme-responsible party or connected parties with exit capacity at domestic entry and exit points contract entry or exit capacity at an entry or exit point on the same day in any given combination of quarterly, monthly, and daily capacity products, the network operator of the national gas transmission grid shall, at the request of the recognised programme-responsible party or connected parties with exit capacity, do the following for each tranche of the same quantity of contracted entry or exit capacity: </t>
  </si>
  <si>
    <t>a.</t>
  </si>
  <si>
    <t xml:space="preserve">If the payable price for the combination of contracted quarterly, monthly, and daily capacity products is greater than the price of a yearly capacity product, then the yearly capacity product shall be contracted for the tranche in question, provided the required capacity is available at the relevant entry or exit point; </t>
  </si>
  <si>
    <t>b.</t>
  </si>
  <si>
    <t xml:space="preserve">If the payable price for the combination of contracted monthly and daily capacity products in one gas quarter is greater than the price of the relevant quarterly capacity product, then the relevant quarterly capacity product shall be contracted, provided the required capacity is available at the relevant entry or exit point; or </t>
  </si>
  <si>
    <t>c.</t>
  </si>
  <si>
    <t>If the payable price for the combination of contracted daily capacity products in one month is greater than the payable price for the monthly capacity product, then the relevant monthly capacity product shall be contracted, provided the required capacity is available at the relevant entry or exit point.”</t>
  </si>
  <si>
    <t>The main steps in the optimisation are</t>
  </si>
  <si>
    <t>*</t>
  </si>
  <si>
    <t>the profiled capacity of your choosing is divided into capacity tranches of the same quantity;</t>
  </si>
  <si>
    <t>for each tranche the capacity products are determined:</t>
  </si>
  <si>
    <t>-   in case the capacity is the same for all 12 months, a yearly capacity product applies;</t>
  </si>
  <si>
    <t>-   in case the capacity is the same for all 3 consecutive months in a quarter a quarterly capacity product applies. 
     When the by the shipper chosen starting month is not January, April, July or October, 
     the relevant quarter can only be booked per monthly and/or daily product(s);</t>
  </si>
  <si>
    <t xml:space="preserve">-   in all other case a monthly capacity products applies; </t>
  </si>
  <si>
    <t xml:space="preserve">if for a tranche the total payable price for the combination of quarterly and/or monthly capacity products is greater than the price of a yearly product, then the yearly capacity product applies instead of the capacity products as determined above; </t>
  </si>
  <si>
    <t>for each month the yearly, quarterly and monthly capacities of all tranches are totalised resulting in an optimised combination of yearly, quarterly and monthly capacity products;</t>
  </si>
  <si>
    <t>Leading to the following 2 outputs</t>
  </si>
  <si>
    <t>Disclaimer</t>
  </si>
  <si>
    <t xml:space="preserve">This calculation tool advises shippers the cheapest combination of capacity products, based on the given input. Shippers obviously remain responsible for (timely) contracting the right (combination of) capacity products themselves. No rights or whatsoever can be derived from this calculation tool. </t>
  </si>
  <si>
    <t>CALCULATION TOOL FOR OPTIMISATION  OF PROFILED BOOKINGS 
INTO YEARLY, QUARTERLY AND MONTHLY FIRM CAPACITY PRODUCTS</t>
  </si>
  <si>
    <t>Postage stamp point</t>
  </si>
  <si>
    <t>Please fill in the appropriate values in the GREEN fields and click on button below for output</t>
  </si>
  <si>
    <t>Starting month</t>
  </si>
  <si>
    <t>January</t>
  </si>
  <si>
    <t>February capacity in leap year?</t>
  </si>
  <si>
    <t>Yes</t>
  </si>
  <si>
    <t>Month</t>
  </si>
  <si>
    <t>Desired profiled 
capacity booking</t>
  </si>
  <si>
    <t>kWh/h/y</t>
  </si>
  <si>
    <t>February</t>
  </si>
  <si>
    <t>March</t>
  </si>
  <si>
    <t>April</t>
  </si>
  <si>
    <t>May</t>
  </si>
  <si>
    <t>June</t>
  </si>
  <si>
    <t>July</t>
  </si>
  <si>
    <t>August</t>
  </si>
  <si>
    <t>September</t>
  </si>
  <si>
    <t>October</t>
  </si>
  <si>
    <t>November</t>
  </si>
  <si>
    <t>December</t>
  </si>
  <si>
    <t xml:space="preserve">Tariffs are all rounded to 8 decimals. Within-day prices are rounded up. </t>
  </si>
  <si>
    <t>Total prices FIRM capacity for interconnection points</t>
  </si>
  <si>
    <t>ENTRY STORAGE</t>
  </si>
  <si>
    <t>Payable total prices FIRM capacity for domestic points</t>
  </si>
  <si>
    <t>Year</t>
  </si>
  <si>
    <t>Quarter</t>
  </si>
  <si>
    <t>Day</t>
  </si>
  <si>
    <t>Within-day</t>
  </si>
  <si>
    <t>EUR/kWh/h/Y</t>
  </si>
  <si>
    <t>EUR/kWh/h/Q</t>
  </si>
  <si>
    <t>EUR/kWh/h/M</t>
  </si>
  <si>
    <t>EUR/kWh/h/DA</t>
  </si>
  <si>
    <t>EUR/kWh/h/WID</t>
  </si>
  <si>
    <t>EXIT NON-STORAGE</t>
  </si>
  <si>
    <t>EXIT STORAGE</t>
  </si>
  <si>
    <t>Multipliers (M)</t>
  </si>
  <si>
    <t>Quaterly multiplier</t>
  </si>
  <si>
    <t>Monthly multiplier</t>
  </si>
  <si>
    <t>Daily multiplier</t>
  </si>
  <si>
    <t>Within-day multiplier</t>
  </si>
  <si>
    <t>Seasonal factors (SF)</t>
  </si>
  <si>
    <t>WID</t>
  </si>
  <si>
    <t>SF - Jan</t>
  </si>
  <si>
    <t>SF - Feb</t>
  </si>
  <si>
    <t>SF - March</t>
  </si>
  <si>
    <t>SF - April</t>
  </si>
  <si>
    <t>SF - May</t>
  </si>
  <si>
    <t>SF - June</t>
  </si>
  <si>
    <t>SF - July</t>
  </si>
  <si>
    <t>SF - August</t>
  </si>
  <si>
    <t>SF - Sept</t>
  </si>
  <si>
    <t>SF - Oct</t>
  </si>
  <si>
    <t>SF - Nov</t>
  </si>
  <si>
    <t>SF - Dec</t>
  </si>
  <si>
    <t>SF - Jan - March</t>
  </si>
  <si>
    <t>SF - April - June</t>
  </si>
  <si>
    <t>SF - July - Sept</t>
  </si>
  <si>
    <t>SF - Oct - Dec</t>
  </si>
  <si>
    <t>Reserve prices FIRM capacity for interconnection points</t>
  </si>
  <si>
    <t>Payable prices FIRM capacity for domestic points</t>
  </si>
  <si>
    <t>Januari</t>
  </si>
  <si>
    <t>Februari</t>
  </si>
  <si>
    <t>Maart</t>
  </si>
  <si>
    <t>Mei</t>
  </si>
  <si>
    <t>Juni</t>
  </si>
  <si>
    <t>Juli</t>
  </si>
  <si>
    <t>Augustus</t>
  </si>
  <si>
    <t>Oktober</t>
  </si>
  <si>
    <t xml:space="preserve">Charges are all rounded to 8 decimals. Within-day prices are rounded up. </t>
  </si>
  <si>
    <t>Charge FIRM capacity for interconnection points</t>
  </si>
  <si>
    <t>Payable charge FIRM capacity for domestic points</t>
  </si>
  <si>
    <t>CONVERTED PROFILED BOOKING INTO YEARLY, QUARTERLY AND MONTHLY CAPACITY PRODUCTS AND optimised CAPACITY PRODUCTS</t>
  </si>
  <si>
    <t>DESIRED PROFILED CAPACITY BOOKING</t>
  </si>
  <si>
    <t>YOUR SAVINGS DUE TO OPTIMISATION</t>
  </si>
  <si>
    <t>February capacity in leap year</t>
  </si>
  <si>
    <r>
      <t xml:space="preserve">PROFILED BOOKING </t>
    </r>
    <r>
      <rPr>
        <b/>
        <sz val="14"/>
        <color rgb="FFFFFF00"/>
        <rFont val="Calibri"/>
        <family val="2"/>
        <scheme val="minor"/>
      </rPr>
      <t>CONVERTED</t>
    </r>
    <r>
      <rPr>
        <b/>
        <sz val="14"/>
        <color theme="7"/>
        <rFont val="Calibri"/>
        <family val="2"/>
        <scheme val="minor"/>
      </rPr>
      <t xml:space="preserve"> </t>
    </r>
    <r>
      <rPr>
        <b/>
        <sz val="14"/>
        <color theme="0"/>
        <rFont val="Calibri"/>
        <family val="2"/>
        <scheme val="minor"/>
      </rPr>
      <t>INTO Y, Q, M CAPACITY PRODUCTS</t>
    </r>
  </si>
  <si>
    <t>PROFILE BOOKING optimised INTO Y, Q, M CAPACITY PRODUCTS</t>
  </si>
  <si>
    <t>Desired profiled capacity booking</t>
  </si>
  <si>
    <t>Yearly capacity booking</t>
  </si>
  <si>
    <t>Quarterly capacity booking</t>
  </si>
  <si>
    <t>Monthly capacity booking</t>
  </si>
  <si>
    <t>Total capacity booking</t>
  </si>
  <si>
    <t>Expected monthly invoice</t>
  </si>
  <si>
    <t>kWh/h</t>
  </si>
  <si>
    <t>EUR</t>
  </si>
  <si>
    <t>CONVERTED PROFILED BOOKING INTO NON-optimised AND optimised CAPACITY PRODUCTS</t>
  </si>
  <si>
    <t>PROFILED BOOKING CONVERTED INTO Y, Q, M CAPACITY PRODUCTS</t>
  </si>
  <si>
    <t>RESERVE PRICES</t>
  </si>
  <si>
    <r>
      <t xml:space="preserve">EXPECTED INVOICE </t>
    </r>
    <r>
      <rPr>
        <b/>
        <sz val="14"/>
        <color rgb="FFFFFF00"/>
        <rFont val="Calibri"/>
        <family val="2"/>
        <scheme val="minor"/>
      </rPr>
      <t>CONVERTED PROFILE</t>
    </r>
  </si>
  <si>
    <t>EXPECTED INVOICE optimised PROFILE</t>
  </si>
  <si>
    <t>Expected monthly invoice non-optimised</t>
  </si>
  <si>
    <t>Expected monthly invoice optimised</t>
  </si>
  <si>
    <t>De tabbladen rechts zijn alleen voor intern gebruik beschikbaar. Voor extern gebruik zullen deze worden verborgen.</t>
  </si>
  <si>
    <t>MULTIPLIERS AND SEASONAL FACTORS</t>
  </si>
  <si>
    <t>Quarterly multiplier</t>
  </si>
  <si>
    <t>M-Q</t>
  </si>
  <si>
    <t>M-M</t>
  </si>
  <si>
    <t>M-DA</t>
  </si>
  <si>
    <t>M-WID</t>
  </si>
  <si>
    <t>VALIDATION POSTAGE STAMP POINTS</t>
  </si>
  <si>
    <t>Entry storage</t>
  </si>
  <si>
    <t>Exit non-storage</t>
  </si>
  <si>
    <t>Exit storage</t>
  </si>
  <si>
    <t>VALIDATION FEBRUARY IN LEAP YEAR</t>
  </si>
  <si>
    <t>No</t>
  </si>
  <si>
    <r>
      <rPr>
        <b/>
        <sz val="18"/>
        <color theme="7"/>
        <rFont val="Calibri"/>
        <family val="2"/>
        <scheme val="minor"/>
      </rPr>
      <t>PROFILED BOOKING CAPACITY PRODUCTS</t>
    </r>
    <r>
      <rPr>
        <b/>
        <sz val="18"/>
        <color theme="0"/>
        <rFont val="Calibri"/>
        <family val="2"/>
        <scheme val="minor"/>
      </rPr>
      <t>: NON-OPTIMIZED vs OPTIMIZED</t>
    </r>
  </si>
  <si>
    <t>PROFILE BOOKING WITHOUT optimisation</t>
  </si>
  <si>
    <t>PROFILE BOOKING WITH optimisation</t>
  </si>
  <si>
    <t>Profiled capacity booking</t>
  </si>
  <si>
    <t>Total</t>
  </si>
  <si>
    <t>PROFILED BOOKING INVOICE: NON-OPTIMIZED vs OPTIMIZED CAPACITY PRODUCTS</t>
  </si>
  <si>
    <t>Saving 
due to 
optimisation</t>
  </si>
  <si>
    <t>CALCULATION CALCULATION FACTORS &amp; STARTING MONTH &amp; DAYS IN MONTH, QUARTER AND YEAR (LEAP YEAR OR NOT)</t>
  </si>
  <si>
    <t>Reserve prices</t>
  </si>
  <si>
    <t>Seasonal factors</t>
  </si>
  <si>
    <t>SF - month</t>
  </si>
  <si>
    <t>Numbers of days</t>
  </si>
  <si>
    <t>SF - quarter</t>
  </si>
  <si>
    <t>Calculation factors</t>
  </si>
  <si>
    <t>Monthly</t>
  </si>
  <si>
    <t>Quarterly</t>
  </si>
  <si>
    <t>Quarterly 
per month</t>
  </si>
  <si>
    <t>Multiplier</t>
  </si>
  <si>
    <t>Days in year</t>
  </si>
  <si>
    <t>DIVIDING INTO TRANCHES OF THE SAME QUANTIY OF CONTRACTED CAPACITY</t>
  </si>
  <si>
    <t>Sorting</t>
  </si>
  <si>
    <t>Tranches</t>
  </si>
  <si>
    <t>Tranche 1</t>
  </si>
  <si>
    <t>Tranche 2</t>
  </si>
  <si>
    <t>Tranche 3</t>
  </si>
  <si>
    <t>Tranche 4</t>
  </si>
  <si>
    <t>Tranche 5</t>
  </si>
  <si>
    <t>Tranche 6</t>
  </si>
  <si>
    <t>Tranche 7</t>
  </si>
  <si>
    <t>Tranche 8</t>
  </si>
  <si>
    <t>Tranche 9</t>
  </si>
  <si>
    <t>Tranche 10</t>
  </si>
  <si>
    <t>Tranche 11</t>
  </si>
  <si>
    <t>Tranche 12</t>
  </si>
  <si>
    <t>Total after 
tranche 2</t>
  </si>
  <si>
    <t>Total after 
tranche 3</t>
  </si>
  <si>
    <t>Total after 
tranche 4</t>
  </si>
  <si>
    <t>Total after 
tranche 5</t>
  </si>
  <si>
    <t>Total after 
tranche 6</t>
  </si>
  <si>
    <t>Total after 
tranche 7</t>
  </si>
  <si>
    <t>Total after 
tranche 8</t>
  </si>
  <si>
    <t>Total after 
tranche 9</t>
  </si>
  <si>
    <t>Total after 
tranche 10</t>
  </si>
  <si>
    <t>Total after 
tranche 11</t>
  </si>
  <si>
    <t>Total after 
tranche 12</t>
  </si>
  <si>
    <t>FOR EACH TRANCHE: DETERMINE THE CAPACITY PRODUCTS WITHOUT optimisation</t>
  </si>
  <si>
    <t>Y</t>
  </si>
  <si>
    <t xml:space="preserve">May </t>
  </si>
  <si>
    <t xml:space="preserve">July </t>
  </si>
  <si>
    <t xml:space="preserve">December </t>
  </si>
  <si>
    <t>FOR EACH MONTH: DETERMINE AMOUNT OF CAPACITY WITHOUT optimisation</t>
  </si>
  <si>
    <t>Q</t>
  </si>
  <si>
    <t>M</t>
  </si>
  <si>
    <t>optimisation - FOR EACH TRANCHE: DETERMINE THE CALCULATION FACTORS AND ITS SUM, IF SUM&gt;1 THEN MAXIMISE TO 1 AND DETERMINE NUMBERS OF MONTHS INVOLVED</t>
  </si>
  <si>
    <t>Sum calculation factors</t>
  </si>
  <si>
    <t>Maximise at 1 (art. 3.2.2.8)</t>
  </si>
  <si>
    <t>Upgrade tranche to yearly product?</t>
  </si>
  <si>
    <t>Numbers of months involved (art. 3.2.3.8)</t>
  </si>
  <si>
    <t>optimisation - FOR EACH TRANCHE: DETERMINE THE NEW CALCULATION FACTORS</t>
  </si>
  <si>
    <t>optimisation - FOR EACH TRANCHE: DETERMINE THE CAPACITY PRODUCT Y, Q or M</t>
  </si>
  <si>
    <t>optimisation - FOR EACH TRANCHE: DETERMINE AMOUNT OF CAPACITY</t>
  </si>
  <si>
    <t>optimisation - FOR EACH MONTH: DETERMINE AMOUNT OF CAPACITY</t>
  </si>
  <si>
    <t>y</t>
  </si>
  <si>
    <t>ENTRY LNG</t>
  </si>
  <si>
    <t>Entry LNG</t>
  </si>
  <si>
    <t>Entry regular</t>
  </si>
  <si>
    <t>ENTRY REGULAR</t>
  </si>
  <si>
    <t>https://www.acm.nl/nl/publicaties/codebesluit-ter-uitvoering-van-nc-tar</t>
  </si>
  <si>
    <t>(Dutch)</t>
  </si>
  <si>
    <t>for each month the estimated invoice (based on 2026 tariffs) is calculated;</t>
  </si>
  <si>
    <t>optimised: profiled booking optimised into yearly, quarterly and monthly capacity products including estimated monthly invoice (based on 2026 tariffs); and (for comparison)</t>
  </si>
  <si>
    <t>non-optimised: profiled booking converted into yearly, quarterly and monthly including estimated monthly invoice (based on 2026 tariffs)</t>
  </si>
  <si>
    <t>TOTAL PRICES 2026 FIRM CAPACITY (which is sum of the all-in transmission tariffs and the neutrality charges)</t>
  </si>
  <si>
    <t>ALL-IN TRANSMISSION TARIFFS 2026 (as established by the Dutch regulator ACM)</t>
  </si>
  <si>
    <t>NEUTRALITY CHARGE 2026 (as established by GTS in accordance with calculation methodology as stated in the Transmission Code Gas - TSO)</t>
  </si>
  <si>
    <t xml:space="preserve">- Tariff used in the calculation are the tariffs for 2026 as established by the Dutch regulator ACM (26 May 2025): </t>
  </si>
  <si>
    <t>- Multipliers and seasonal factors used as establish by the Duth regulator ACM in the NC TAR decision (25 April 2024):</t>
  </si>
  <si>
    <t>https://www.gasunietransportservices.nl/en/news/tariff-decision-2026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</si>
</sst>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5" formatCode="&quot;€&quot;\ #,##0;&quot;€&quot;\ \-#,##0"/>
    <numFmt numFmtId="44" formatCode="_ &quot;€&quot;\ * #,##0.00_ ;_ &quot;€&quot;\ * \-#,##0.00_ ;_ &quot;€&quot;\ * &quot;-&quot;??_ ;_ @_ "/>
    <numFmt numFmtId="43" formatCode="_ * #,##0.00_ ;_ * \-#,##0.00_ ;_ * &quot;-&quot;??_ ;_ @_ "/>
    <numFmt numFmtId="164" formatCode="_(&quot;fl&quot;\ * #,##0.00_);_(&quot;fl&quot;\ * \(#,##0.00\);_(&quot;fl&quot;\ * &quot;-&quot;??_);_(@_)"/>
    <numFmt numFmtId="165" formatCode="_-* #,##0_-;_-* #,##0\-;_-* &quot;-&quot;_-;_-@_-"/>
    <numFmt numFmtId="166" formatCode="0.000"/>
    <numFmt numFmtId="167" formatCode="_ * #,##0.000_ ;_ * \-#,##0.000_ ;_ * &quot;-&quot;??_ ;_ @_ "/>
    <numFmt numFmtId="168" formatCode="_ * #,##0.0000_ ;_ * \-#,##0.0000_ ;_ * &quot;-&quot;??_ ;_ @_ "/>
    <numFmt numFmtId="169" formatCode="_ * #,##0_ ;_ * \-#,##0_ ;_ * &quot;-&quot;??_ ;_ @_ "/>
    <numFmt numFmtId="170" formatCode="#,##0.000"/>
    <numFmt numFmtId="171" formatCode="#,##0.0000"/>
    <numFmt numFmtId="172" formatCode="#,##0.0"/>
    <numFmt numFmtId="173" formatCode="_ * #,##0.00000_ ;_ * \-#,##0.00000_ ;_ * &quot;-&quot;??_ ;_ @_ "/>
    <numFmt numFmtId="174" formatCode="#,##0.0000_ ;\-#,##0.0000\ "/>
    <numFmt numFmtId="175" formatCode="_ * #,##0_ ;_ * \-#,##0_ ;_ * &quot;-&quot;?????_ ;_ @_ "/>
    <numFmt numFmtId="176" formatCode="#,##0.00000"/>
    <numFmt numFmtId="177" formatCode="_ &quot;€&quot;\ * #,##0_ ;_ &quot;€&quot;\ * \-#,##0_ ;_ &quot;€&quot;\ * &quot;-&quot;??_ ;_ @_ "/>
    <numFmt numFmtId="178" formatCode="0.0000"/>
    <numFmt numFmtId="179" formatCode="0.00000000"/>
    <numFmt numFmtId="180" formatCode="&quot;€&quot;\ #,##0.00000000;&quot;€&quot;\ \-#,##0.00000000"/>
  </numFmts>
  <fonts count="45" x14ac:knownFonts="1">
    <font>
      <sz val="11"/>
      <color theme="1"/>
      <name val="Calibri"/>
      <family val="2"/>
      <scheme val="minor"/>
    </font>
    <font>
      <sz val="11"/>
      <color theme="1"/>
      <name val="Calibri"/>
      <family val="2"/>
      <scheme val="minor"/>
    </font>
    <font>
      <b/>
      <sz val="12"/>
      <color theme="0"/>
      <name val="Calibri"/>
      <family val="2"/>
      <scheme val="minor"/>
    </font>
    <font>
      <sz val="10"/>
      <name val="Arial"/>
      <family val="2"/>
    </font>
    <font>
      <sz val="11"/>
      <name val="Calibri"/>
      <family val="2"/>
    </font>
    <font>
      <sz val="11"/>
      <name val="Calibri"/>
      <family val="2"/>
      <scheme val="minor"/>
    </font>
    <font>
      <sz val="28"/>
      <color theme="1"/>
      <name val="Calibri"/>
      <family val="2"/>
      <scheme val="minor"/>
    </font>
    <font>
      <sz val="12"/>
      <name val="Times New Roman"/>
      <family val="1"/>
    </font>
    <font>
      <b/>
      <sz val="28"/>
      <color theme="1" tint="0.34998626667073579"/>
      <name val="Calibri"/>
      <family val="2"/>
      <scheme val="minor"/>
    </font>
    <font>
      <b/>
      <sz val="28"/>
      <name val="Calibri"/>
      <family val="2"/>
      <scheme val="minor"/>
    </font>
    <font>
      <sz val="10"/>
      <color rgb="FFC00000"/>
      <name val="Calibri"/>
      <family val="2"/>
      <scheme val="minor"/>
    </font>
    <font>
      <sz val="11"/>
      <color theme="0" tint="-0.14999847407452621"/>
      <name val="Calibri"/>
      <family val="2"/>
      <scheme val="minor"/>
    </font>
    <font>
      <sz val="11"/>
      <color rgb="FFC00000"/>
      <name val="Calibri"/>
      <family val="2"/>
      <scheme val="minor"/>
    </font>
    <font>
      <sz val="20"/>
      <color theme="1"/>
      <name val="Calibri"/>
      <family val="2"/>
      <scheme val="minor"/>
    </font>
    <font>
      <b/>
      <sz val="20"/>
      <color theme="1"/>
      <name val="Calibri"/>
      <family val="2"/>
      <scheme val="minor"/>
    </font>
    <font>
      <b/>
      <u/>
      <sz val="12"/>
      <color rgb="FF002060"/>
      <name val="Calibri"/>
      <family val="2"/>
      <scheme val="minor"/>
    </font>
    <font>
      <b/>
      <sz val="9"/>
      <color theme="1"/>
      <name val="Calibri"/>
      <family val="2"/>
      <scheme val="minor"/>
    </font>
    <font>
      <b/>
      <sz val="10"/>
      <color theme="1"/>
      <name val="Calibri"/>
      <family val="2"/>
      <scheme val="minor"/>
    </font>
    <font>
      <b/>
      <u/>
      <sz val="11"/>
      <color theme="1"/>
      <name val="Calibri"/>
      <family val="2"/>
      <scheme val="minor"/>
    </font>
    <font>
      <sz val="9"/>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24"/>
      <color theme="1" tint="0.34998626667073579"/>
      <name val="Calibri"/>
      <family val="2"/>
      <scheme val="minor"/>
    </font>
    <font>
      <b/>
      <sz val="10"/>
      <name val="Arial"/>
      <family val="2"/>
    </font>
    <font>
      <b/>
      <sz val="11"/>
      <name val="Calibri"/>
      <family val="2"/>
      <scheme val="minor"/>
    </font>
    <font>
      <b/>
      <sz val="12"/>
      <color theme="7"/>
      <name val="Calibri"/>
      <family val="2"/>
      <scheme val="minor"/>
    </font>
    <font>
      <b/>
      <u/>
      <sz val="11"/>
      <name val="Calibri"/>
      <family val="2"/>
      <scheme val="minor"/>
    </font>
    <font>
      <b/>
      <sz val="11"/>
      <color rgb="FFC00000"/>
      <name val="Calibri"/>
      <family val="2"/>
      <scheme val="minor"/>
    </font>
    <font>
      <b/>
      <sz val="10"/>
      <name val="Calibri"/>
      <family val="2"/>
      <scheme val="minor"/>
    </font>
    <font>
      <b/>
      <sz val="18"/>
      <color theme="0"/>
      <name val="Calibri"/>
      <family val="2"/>
      <scheme val="minor"/>
    </font>
    <font>
      <b/>
      <sz val="28"/>
      <color theme="0"/>
      <name val="Calibri"/>
      <family val="2"/>
      <scheme val="minor"/>
    </font>
    <font>
      <b/>
      <sz val="18"/>
      <color theme="7"/>
      <name val="Calibri"/>
      <family val="2"/>
      <scheme val="minor"/>
    </font>
    <font>
      <b/>
      <sz val="14"/>
      <color theme="0"/>
      <name val="Calibri"/>
      <family val="2"/>
      <scheme val="minor"/>
    </font>
    <font>
      <b/>
      <sz val="14"/>
      <color theme="7"/>
      <name val="Calibri"/>
      <family val="2"/>
      <scheme val="minor"/>
    </font>
    <font>
      <b/>
      <sz val="13"/>
      <color theme="0"/>
      <name val="Calibri"/>
      <family val="2"/>
      <scheme val="minor"/>
    </font>
    <font>
      <b/>
      <sz val="11"/>
      <color theme="1" tint="0.34998626667073579"/>
      <name val="Calibri"/>
      <family val="2"/>
      <scheme val="minor"/>
    </font>
    <font>
      <b/>
      <sz val="12"/>
      <color theme="1" tint="0.34998626667073579"/>
      <name val="Calibri"/>
      <family val="2"/>
      <scheme val="minor"/>
    </font>
    <font>
      <sz val="11"/>
      <color rgb="FFFF0000"/>
      <name val="Calibri"/>
      <family val="2"/>
    </font>
    <font>
      <u/>
      <sz val="11"/>
      <color theme="10"/>
      <name val="Calibri"/>
      <family val="2"/>
      <scheme val="minor"/>
    </font>
    <font>
      <b/>
      <sz val="14"/>
      <color rgb="FFFFFF00"/>
      <name val="Calibri"/>
      <family val="2"/>
      <scheme val="minor"/>
    </font>
    <font>
      <sz val="12"/>
      <color rgb="FFC00000"/>
      <name val="Calibri"/>
      <family val="2"/>
      <scheme val="minor"/>
    </font>
    <font>
      <sz val="14"/>
      <color theme="1"/>
      <name val="Calibri"/>
      <family val="2"/>
      <scheme val="minor"/>
    </font>
    <font>
      <sz val="11"/>
      <color theme="1"/>
      <name val="Wingdings"/>
      <charset val="2"/>
    </font>
    <font>
      <sz val="11"/>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499984740745262"/>
        <bgColor indexed="64"/>
      </patternFill>
    </fill>
    <fill>
      <patternFill patternType="solid">
        <fgColor rgb="FFCCC8D9"/>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0">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bottom style="double">
        <color theme="1" tint="0.499984740745262"/>
      </bottom>
      <diagonal/>
    </border>
    <border>
      <left/>
      <right/>
      <top style="thin">
        <color theme="1" tint="0.499984740745262"/>
      </top>
      <bottom style="double">
        <color theme="1" tint="0.499984740745262"/>
      </bottom>
      <diagonal/>
    </border>
    <border>
      <left style="double">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style="medium">
        <color indexed="64"/>
      </left>
      <right style="thin">
        <color theme="1" tint="0.499984740745262"/>
      </right>
      <top style="thin">
        <color theme="1" tint="0.499984740745262"/>
      </top>
      <bottom style="double">
        <color theme="1" tint="0.499984740745262"/>
      </bottom>
      <diagonal/>
    </border>
    <border>
      <left style="thin">
        <color theme="1" tint="0.499984740745262"/>
      </left>
      <right style="medium">
        <color indexed="64"/>
      </right>
      <top style="thin">
        <color theme="1" tint="0.499984740745262"/>
      </top>
      <bottom style="double">
        <color theme="1" tint="0.499984740745262"/>
      </bottom>
      <diagonal/>
    </border>
    <border>
      <left style="medium">
        <color indexed="64"/>
      </left>
      <right style="thin">
        <color theme="1" tint="0.499984740745262"/>
      </right>
      <top/>
      <bottom style="medium">
        <color indexed="64"/>
      </bottom>
      <diagonal/>
    </border>
    <border>
      <left style="thin">
        <color theme="1" tint="0.499984740745262"/>
      </left>
      <right style="medium">
        <color indexed="64"/>
      </right>
      <top/>
      <bottom style="medium">
        <color indexed="64"/>
      </bottom>
      <diagonal/>
    </border>
    <border>
      <left/>
      <right style="medium">
        <color indexed="64"/>
      </right>
      <top style="thin">
        <color theme="1" tint="0.499984740745262"/>
      </top>
      <bottom style="thin">
        <color theme="1" tint="0.499984740745262"/>
      </bottom>
      <diagonal/>
    </border>
    <border>
      <left/>
      <right style="medium">
        <color indexed="64"/>
      </right>
      <top style="thin">
        <color theme="1" tint="0.499984740745262"/>
      </top>
      <bottom style="double">
        <color theme="1"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theme="1" tint="0.499984740745262"/>
      </top>
      <bottom style="thin">
        <color theme="1" tint="0.499984740745262"/>
      </bottom>
      <diagonal/>
    </border>
    <border>
      <left style="medium">
        <color indexed="64"/>
      </left>
      <right style="medium">
        <color indexed="64"/>
      </right>
      <top style="thin">
        <color theme="1" tint="0.499984740745262"/>
      </top>
      <bottom style="double">
        <color theme="1" tint="0.499984740745262"/>
      </bottom>
      <diagonal/>
    </border>
    <border>
      <left style="medium">
        <color indexed="64"/>
      </left>
      <right style="medium">
        <color indexed="64"/>
      </right>
      <top/>
      <bottom style="medium">
        <color indexed="64"/>
      </bottom>
      <diagonal/>
    </border>
    <border>
      <left style="thin">
        <color theme="1" tint="0.499984740745262"/>
      </left>
      <right/>
      <top style="thin">
        <color theme="1" tint="0.499984740745262"/>
      </top>
      <bottom style="double">
        <color theme="1" tint="0.499984740745262"/>
      </bottom>
      <diagonal/>
    </border>
    <border>
      <left style="medium">
        <color indexed="64"/>
      </left>
      <right style="thin">
        <color theme="1" tint="0.499984740745262"/>
      </right>
      <top style="thin">
        <color theme="1" tint="0.499984740745262"/>
      </top>
      <bottom/>
      <diagonal/>
    </border>
    <border>
      <left style="medium">
        <color indexed="64"/>
      </left>
      <right style="thin">
        <color theme="1" tint="0.499984740745262"/>
      </right>
      <top/>
      <bottom/>
      <diagonal/>
    </border>
    <border>
      <left style="medium">
        <color indexed="64"/>
      </left>
      <right style="thin">
        <color theme="1" tint="0.499984740745262"/>
      </right>
      <top/>
      <bottom style="double">
        <color theme="1" tint="0.499984740745262"/>
      </bottom>
      <diagonal/>
    </border>
    <border>
      <left style="thin">
        <color theme="1" tint="0.499984740745262"/>
      </left>
      <right style="thin">
        <color theme="1" tint="0.499984740745262"/>
      </right>
      <top/>
      <bottom style="medium">
        <color indexed="64"/>
      </bottom>
      <diagonal/>
    </border>
    <border>
      <left style="thin">
        <color theme="1" tint="0.499984740745262"/>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xf numFmtId="0" fontId="3" fillId="0" borderId="0"/>
    <xf numFmtId="164" fontId="3" fillId="0" borderId="0" applyFont="0" applyFill="0" applyBorder="0" applyAlignment="0" applyProtection="0"/>
    <xf numFmtId="0" fontId="7" fillId="0" borderId="0"/>
    <xf numFmtId="43" fontId="1" fillId="0" borderId="0" applyFont="0" applyFill="0" applyBorder="0" applyAlignment="0" applyProtection="0"/>
    <xf numFmtId="49" fontId="24" fillId="7" borderId="9">
      <alignment vertical="top"/>
    </xf>
    <xf numFmtId="0" fontId="3" fillId="0" borderId="0">
      <alignment vertical="top"/>
    </xf>
    <xf numFmtId="44" fontId="1" fillId="0" borderId="0" applyFont="0" applyFill="0" applyBorder="0" applyAlignment="0" applyProtection="0"/>
    <xf numFmtId="0" fontId="39" fillId="0" borderId="0" applyNumberFormat="0" applyFill="0" applyBorder="0" applyAlignment="0" applyProtection="0"/>
  </cellStyleXfs>
  <cellXfs count="360">
    <xf numFmtId="0" fontId="0" fillId="0" borderId="0" xfId="0"/>
    <xf numFmtId="0" fontId="0" fillId="2" borderId="0" xfId="0" applyFont="1" applyFill="1"/>
    <xf numFmtId="0" fontId="4" fillId="2" borderId="0" xfId="1" quotePrefix="1" applyFont="1" applyFill="1" applyAlignment="1" applyProtection="1">
      <alignment wrapText="1"/>
    </xf>
    <xf numFmtId="0" fontId="4" fillId="2" borderId="0" xfId="1" quotePrefix="1" applyFont="1" applyFill="1" applyAlignment="1" applyProtection="1"/>
    <xf numFmtId="0" fontId="5" fillId="2" borderId="0" xfId="2" applyFont="1" applyFill="1"/>
    <xf numFmtId="0" fontId="5" fillId="2" borderId="0" xfId="2" applyFont="1" applyFill="1" applyBorder="1" applyAlignment="1">
      <alignment horizontal="left"/>
    </xf>
    <xf numFmtId="0" fontId="0" fillId="0" borderId="0" xfId="0" applyFont="1"/>
    <xf numFmtId="0" fontId="5" fillId="2" borderId="6" xfId="2" applyFont="1" applyFill="1" applyBorder="1" applyAlignment="1"/>
    <xf numFmtId="0" fontId="5" fillId="2" borderId="2" xfId="2" applyFont="1" applyFill="1" applyBorder="1" applyAlignment="1"/>
    <xf numFmtId="0" fontId="0" fillId="2" borderId="7" xfId="0" applyFont="1" applyFill="1" applyBorder="1"/>
    <xf numFmtId="0" fontId="0" fillId="2" borderId="6" xfId="0" applyFont="1" applyFill="1" applyBorder="1"/>
    <xf numFmtId="0" fontId="0" fillId="2" borderId="1" xfId="0" applyFont="1" applyFill="1" applyBorder="1"/>
    <xf numFmtId="0" fontId="0" fillId="2" borderId="2" xfId="0" applyFont="1" applyFill="1" applyBorder="1"/>
    <xf numFmtId="0" fontId="2" fillId="6" borderId="0" xfId="0" applyFont="1" applyFill="1" applyAlignment="1">
      <alignment horizontal="left" vertical="center"/>
    </xf>
    <xf numFmtId="0" fontId="0" fillId="2" borderId="0" xfId="0" applyFont="1" applyFill="1" applyAlignment="1">
      <alignment horizontal="left" indent="3"/>
    </xf>
    <xf numFmtId="0" fontId="6" fillId="2" borderId="0" xfId="0" applyFont="1" applyFill="1" applyAlignment="1">
      <alignment vertical="center"/>
    </xf>
    <xf numFmtId="0" fontId="9" fillId="2" borderId="0" xfId="4" applyFont="1" applyFill="1" applyBorder="1" applyAlignment="1" applyProtection="1">
      <alignment vertical="center"/>
    </xf>
    <xf numFmtId="0" fontId="0" fillId="2" borderId="8" xfId="0" applyFont="1" applyFill="1" applyBorder="1"/>
    <xf numFmtId="0" fontId="11" fillId="2" borderId="0" xfId="0" applyFont="1" applyFill="1" applyAlignment="1">
      <alignment horizontal="center"/>
    </xf>
    <xf numFmtId="0" fontId="0" fillId="2" borderId="0" xfId="0" applyFont="1" applyFill="1" applyBorder="1"/>
    <xf numFmtId="0" fontId="13" fillId="2" borderId="0" xfId="0" applyFont="1" applyFill="1"/>
    <xf numFmtId="0" fontId="15" fillId="2" borderId="0" xfId="0" applyFont="1" applyFill="1" applyAlignment="1">
      <alignment horizontal="center" vertical="center" wrapText="1"/>
    </xf>
    <xf numFmtId="0" fontId="17" fillId="0" borderId="0" xfId="0" applyFont="1" applyAlignment="1">
      <alignment horizontal="right" wrapText="1"/>
    </xf>
    <xf numFmtId="0" fontId="19" fillId="0" borderId="0" xfId="0" applyFont="1" applyAlignment="1">
      <alignment horizontal="right"/>
    </xf>
    <xf numFmtId="0" fontId="19" fillId="2" borderId="0" xfId="0" applyFont="1" applyFill="1" applyBorder="1" applyAlignment="1">
      <alignment horizontal="center"/>
    </xf>
    <xf numFmtId="0" fontId="16" fillId="2" borderId="0" xfId="0" applyFont="1" applyFill="1" applyBorder="1" applyAlignment="1">
      <alignment vertical="center"/>
    </xf>
    <xf numFmtId="0" fontId="16" fillId="2" borderId="0" xfId="0" applyFont="1" applyFill="1" applyBorder="1" applyAlignment="1">
      <alignment horizontal="left" vertical="center" indent="3"/>
    </xf>
    <xf numFmtId="0" fontId="10" fillId="2" borderId="0" xfId="0" applyFont="1" applyFill="1" applyAlignment="1"/>
    <xf numFmtId="0" fontId="10" fillId="2" borderId="0" xfId="0" applyFont="1" applyFill="1" applyBorder="1" applyAlignment="1"/>
    <xf numFmtId="0" fontId="0" fillId="2" borderId="0" xfId="0" applyFont="1" applyFill="1" applyAlignment="1">
      <alignment vertical="center"/>
    </xf>
    <xf numFmtId="0" fontId="0" fillId="2" borderId="6" xfId="0" applyFont="1" applyFill="1" applyBorder="1" applyAlignment="1">
      <alignment vertical="center"/>
    </xf>
    <xf numFmtId="0" fontId="11" fillId="2" borderId="0" xfId="0" applyFont="1" applyFill="1" applyAlignment="1">
      <alignment horizontal="center" vertical="center"/>
    </xf>
    <xf numFmtId="0" fontId="17" fillId="2" borderId="0" xfId="0" applyFont="1" applyFill="1" applyBorder="1" applyAlignment="1">
      <alignment horizontal="right" wrapText="1"/>
    </xf>
    <xf numFmtId="0" fontId="19" fillId="2" borderId="0" xfId="0" applyFont="1" applyFill="1" applyBorder="1" applyAlignment="1">
      <alignment horizontal="right"/>
    </xf>
    <xf numFmtId="3" fontId="0" fillId="2" borderId="0" xfId="0" applyNumberFormat="1" applyFont="1" applyFill="1" applyBorder="1"/>
    <xf numFmtId="0" fontId="0" fillId="2" borderId="5" xfId="0" applyFont="1" applyFill="1" applyBorder="1"/>
    <xf numFmtId="0" fontId="22" fillId="0" borderId="0" xfId="0" applyFont="1" applyAlignment="1">
      <alignment horizontal="right"/>
    </xf>
    <xf numFmtId="0" fontId="10" fillId="2" borderId="0" xfId="0" applyFont="1" applyFill="1" applyBorder="1" applyAlignment="1">
      <alignment vertical="center" wrapText="1"/>
    </xf>
    <xf numFmtId="0" fontId="21" fillId="2" borderId="6" xfId="0" applyFont="1" applyFill="1" applyBorder="1" applyAlignment="1">
      <alignment vertical="center"/>
    </xf>
    <xf numFmtId="0" fontId="18" fillId="0" borderId="0" xfId="0" applyFont="1" applyAlignment="1">
      <alignment vertical="center"/>
    </xf>
    <xf numFmtId="0" fontId="0" fillId="2" borderId="0" xfId="0" applyFill="1" applyAlignment="1">
      <alignment vertical="center"/>
    </xf>
    <xf numFmtId="0" fontId="14" fillId="2" borderId="0" xfId="0" applyFont="1" applyFill="1" applyAlignment="1">
      <alignment horizontal="center" vertical="center"/>
    </xf>
    <xf numFmtId="0" fontId="13" fillId="2" borderId="0" xfId="0" applyFont="1" applyFill="1" applyAlignment="1">
      <alignment vertical="center"/>
    </xf>
    <xf numFmtId="0" fontId="21" fillId="2" borderId="6" xfId="0" applyFont="1" applyFill="1" applyBorder="1" applyAlignment="1">
      <alignment horizontal="right" vertical="center"/>
    </xf>
    <xf numFmtId="0" fontId="18" fillId="0" borderId="0" xfId="0" applyFont="1" applyAlignment="1">
      <alignment horizontal="left" vertical="center"/>
    </xf>
    <xf numFmtId="0" fontId="18" fillId="2" borderId="0" xfId="0" applyFont="1" applyFill="1" applyBorder="1" applyAlignment="1">
      <alignment horizontal="left" vertical="center"/>
    </xf>
    <xf numFmtId="0" fontId="18" fillId="0" borderId="0" xfId="0" applyFont="1" applyAlignment="1">
      <alignment horizontal="right" vertical="center"/>
    </xf>
    <xf numFmtId="0" fontId="0" fillId="2" borderId="0" xfId="0" applyFont="1" applyFill="1" applyBorder="1" applyAlignment="1">
      <alignment vertical="center"/>
    </xf>
    <xf numFmtId="0" fontId="8" fillId="2" borderId="0" xfId="4" applyFont="1" applyFill="1" applyBorder="1" applyAlignment="1" applyProtection="1">
      <alignment vertical="center"/>
    </xf>
    <xf numFmtId="166" fontId="0" fillId="5" borderId="4" xfId="0" applyNumberFormat="1" applyFont="1" applyFill="1" applyBorder="1" applyAlignment="1">
      <alignment vertical="center"/>
    </xf>
    <xf numFmtId="49" fontId="20" fillId="6" borderId="10" xfId="6" applyFont="1" applyFill="1" applyBorder="1">
      <alignment vertical="top"/>
    </xf>
    <xf numFmtId="49" fontId="20" fillId="6" borderId="0" xfId="6" applyFont="1" applyFill="1" applyBorder="1">
      <alignment vertical="top"/>
    </xf>
    <xf numFmtId="49" fontId="20" fillId="6" borderId="11" xfId="6" applyFont="1" applyFill="1" applyBorder="1">
      <alignment vertical="top"/>
    </xf>
    <xf numFmtId="0" fontId="23" fillId="2" borderId="0" xfId="4" applyFont="1" applyFill="1" applyBorder="1" applyAlignment="1" applyProtection="1">
      <alignment vertical="center"/>
    </xf>
    <xf numFmtId="49" fontId="20" fillId="2" borderId="0" xfId="6" applyFont="1" applyFill="1" applyBorder="1">
      <alignment vertical="top"/>
    </xf>
    <xf numFmtId="0" fontId="5" fillId="2" borderId="0" xfId="7" applyFont="1" applyFill="1">
      <alignment vertical="top"/>
    </xf>
    <xf numFmtId="0" fontId="5" fillId="2" borderId="0" xfId="7" applyFont="1" applyFill="1" applyAlignment="1">
      <alignment vertical="center"/>
    </xf>
    <xf numFmtId="0" fontId="5" fillId="2" borderId="0" xfId="7" applyFont="1" applyFill="1" applyBorder="1">
      <alignment vertical="top"/>
    </xf>
    <xf numFmtId="0" fontId="5" fillId="2" borderId="0" xfId="7" applyFont="1" applyFill="1" applyBorder="1" applyAlignment="1">
      <alignment vertical="center"/>
    </xf>
    <xf numFmtId="0" fontId="12" fillId="2" borderId="0" xfId="7" applyFont="1" applyFill="1" applyBorder="1" applyAlignment="1">
      <alignment vertical="center"/>
    </xf>
    <xf numFmtId="0" fontId="13" fillId="2" borderId="0" xfId="0" applyFont="1" applyFill="1" applyBorder="1" applyAlignment="1">
      <alignment vertical="center"/>
    </xf>
    <xf numFmtId="0" fontId="6" fillId="2" borderId="0" xfId="0" applyFont="1" applyFill="1" applyBorder="1" applyAlignment="1">
      <alignment vertical="center"/>
    </xf>
    <xf numFmtId="166" fontId="5" fillId="2" borderId="0" xfId="7" applyNumberFormat="1" applyFont="1" applyFill="1" applyAlignment="1">
      <alignment horizontal="center" vertical="center"/>
    </xf>
    <xf numFmtId="167" fontId="5" fillId="2" borderId="0" xfId="5" applyNumberFormat="1" applyFont="1" applyFill="1" applyAlignment="1">
      <alignment horizontal="center" vertical="center"/>
    </xf>
    <xf numFmtId="167" fontId="5" fillId="2" borderId="0" xfId="5" applyNumberFormat="1" applyFont="1" applyFill="1" applyAlignment="1">
      <alignment vertical="top"/>
    </xf>
    <xf numFmtId="168" fontId="5" fillId="2" borderId="0" xfId="5" applyNumberFormat="1" applyFont="1" applyFill="1" applyAlignment="1">
      <alignment vertical="top"/>
    </xf>
    <xf numFmtId="0" fontId="15" fillId="2" borderId="0" xfId="0" applyFont="1" applyFill="1" applyAlignment="1">
      <alignment vertical="center"/>
    </xf>
    <xf numFmtId="0" fontId="17" fillId="0" borderId="0" xfId="0" applyFont="1" applyAlignment="1">
      <alignment horizontal="right" vertical="center" wrapText="1"/>
    </xf>
    <xf numFmtId="3" fontId="0" fillId="2" borderId="8" xfId="0" applyNumberFormat="1" applyFont="1" applyFill="1" applyBorder="1"/>
    <xf numFmtId="0" fontId="19" fillId="2" borderId="0" xfId="0" applyFont="1" applyFill="1" applyBorder="1" applyAlignment="1">
      <alignment horizontal="right" vertical="center" wrapText="1"/>
    </xf>
    <xf numFmtId="0" fontId="21" fillId="2" borderId="6" xfId="0" applyFont="1" applyFill="1" applyBorder="1" applyAlignment="1">
      <alignment horizontal="left" vertical="center"/>
    </xf>
    <xf numFmtId="0" fontId="21" fillId="2" borderId="6" xfId="0" applyFont="1" applyFill="1" applyBorder="1" applyAlignment="1">
      <alignment horizontal="left" vertical="center" wrapText="1"/>
    </xf>
    <xf numFmtId="0" fontId="21" fillId="2" borderId="6" xfId="0" applyFont="1" applyFill="1" applyBorder="1" applyAlignment="1">
      <alignment horizontal="right" vertical="center" wrapText="1"/>
    </xf>
    <xf numFmtId="0" fontId="5" fillId="0" borderId="0" xfId="0" applyFont="1"/>
    <xf numFmtId="0" fontId="5" fillId="2" borderId="0" xfId="0" applyFont="1" applyFill="1"/>
    <xf numFmtId="0" fontId="0" fillId="2" borderId="0" xfId="0" applyFont="1" applyFill="1" applyAlignment="1">
      <alignment horizontal="left" vertical="center"/>
    </xf>
    <xf numFmtId="0" fontId="12" fillId="2" borderId="0" xfId="0" applyFont="1" applyFill="1"/>
    <xf numFmtId="0" fontId="4" fillId="2" borderId="6" xfId="1" quotePrefix="1" applyFont="1" applyFill="1" applyBorder="1" applyAlignment="1" applyProtection="1"/>
    <xf numFmtId="0" fontId="4" fillId="2" borderId="2" xfId="1" quotePrefix="1" applyFont="1" applyFill="1" applyBorder="1" applyAlignment="1" applyProtection="1"/>
    <xf numFmtId="0" fontId="29" fillId="0" borderId="0" xfId="0" applyFont="1" applyAlignment="1">
      <alignment horizontal="left" wrapText="1"/>
    </xf>
    <xf numFmtId="0" fontId="17" fillId="2" borderId="0" xfId="0" applyFont="1" applyFill="1" applyAlignment="1">
      <alignment horizontal="right" vertical="center" wrapText="1"/>
    </xf>
    <xf numFmtId="0" fontId="19" fillId="2" borderId="0" xfId="0" applyFont="1" applyFill="1" applyAlignment="1">
      <alignment horizontal="right"/>
    </xf>
    <xf numFmtId="0" fontId="31" fillId="6" borderId="0" xfId="4" applyFont="1" applyFill="1" applyBorder="1" applyAlignment="1" applyProtection="1">
      <alignment vertical="center"/>
    </xf>
    <xf numFmtId="0" fontId="31" fillId="6" borderId="0" xfId="0" applyFont="1" applyFill="1" applyBorder="1" applyAlignment="1">
      <alignment vertical="center"/>
    </xf>
    <xf numFmtId="0" fontId="30" fillId="6" borderId="0" xfId="4" applyFont="1" applyFill="1" applyBorder="1" applyAlignment="1" applyProtection="1">
      <alignment vertical="center"/>
    </xf>
    <xf numFmtId="0" fontId="20" fillId="6" borderId="0" xfId="0" applyFont="1" applyFill="1" applyBorder="1"/>
    <xf numFmtId="0" fontId="0" fillId="2" borderId="6" xfId="0" applyFont="1" applyFill="1" applyBorder="1" applyAlignment="1">
      <alignment horizontal="left" vertical="center"/>
    </xf>
    <xf numFmtId="0" fontId="0" fillId="2" borderId="0" xfId="0" applyFont="1" applyFill="1" applyBorder="1" applyAlignment="1">
      <alignment horizontal="left" vertical="center"/>
    </xf>
    <xf numFmtId="0" fontId="0" fillId="2" borderId="8" xfId="0" applyFont="1" applyFill="1" applyBorder="1" applyAlignment="1">
      <alignment horizontal="left" vertical="center"/>
    </xf>
    <xf numFmtId="0" fontId="13" fillId="2" borderId="0" xfId="0" applyFont="1" applyFill="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171" fontId="0" fillId="2" borderId="0" xfId="0" applyNumberFormat="1" applyFont="1" applyFill="1"/>
    <xf numFmtId="1" fontId="0" fillId="2" borderId="0" xfId="0" applyNumberFormat="1" applyFont="1" applyFill="1" applyBorder="1" applyAlignment="1">
      <alignment horizontal="center" vertical="center"/>
    </xf>
    <xf numFmtId="3" fontId="5" fillId="2" borderId="0" xfId="0" applyNumberFormat="1" applyFont="1" applyFill="1" applyBorder="1"/>
    <xf numFmtId="1" fontId="0" fillId="2" borderId="2" xfId="0" applyNumberFormat="1" applyFont="1" applyFill="1" applyBorder="1" applyAlignment="1">
      <alignment horizontal="center" vertical="center"/>
    </xf>
    <xf numFmtId="3" fontId="5" fillId="2" borderId="2" xfId="0" applyNumberFormat="1" applyFont="1" applyFill="1" applyBorder="1"/>
    <xf numFmtId="0" fontId="17" fillId="2" borderId="0" xfId="0" applyFont="1" applyFill="1" applyAlignment="1">
      <alignment horizontal="right" wrapText="1"/>
    </xf>
    <xf numFmtId="0" fontId="21" fillId="2" borderId="0" xfId="0" applyFont="1" applyFill="1" applyBorder="1" applyAlignment="1">
      <alignment horizontal="right" vertical="center"/>
    </xf>
    <xf numFmtId="3" fontId="0" fillId="9" borderId="4" xfId="0" applyNumberFormat="1" applyFont="1" applyFill="1" applyBorder="1" applyAlignment="1">
      <alignment horizontal="right" vertical="center"/>
    </xf>
    <xf numFmtId="3" fontId="0" fillId="9" borderId="4" xfId="0" applyNumberFormat="1" applyFont="1" applyFill="1" applyBorder="1" applyAlignment="1">
      <alignment horizontal="right" indent="1"/>
    </xf>
    <xf numFmtId="3" fontId="0" fillId="9" borderId="16" xfId="0" applyNumberFormat="1" applyFont="1" applyFill="1" applyBorder="1" applyAlignment="1">
      <alignment horizontal="right" indent="1"/>
    </xf>
    <xf numFmtId="3" fontId="0" fillId="9" borderId="14" xfId="0" applyNumberFormat="1" applyFont="1" applyFill="1" applyBorder="1" applyAlignment="1">
      <alignment horizontal="right" indent="1"/>
    </xf>
    <xf numFmtId="3" fontId="0" fillId="8" borderId="14" xfId="0" applyNumberFormat="1" applyFont="1" applyFill="1" applyBorder="1" applyAlignment="1">
      <alignment horizontal="right" indent="1"/>
    </xf>
    <xf numFmtId="0" fontId="0" fillId="2" borderId="0" xfId="0" applyFont="1" applyFill="1" applyBorder="1" applyAlignment="1">
      <alignment horizontal="right" indent="1"/>
    </xf>
    <xf numFmtId="0" fontId="19" fillId="2" borderId="0" xfId="0" applyFont="1" applyFill="1" applyBorder="1" applyAlignment="1">
      <alignment horizontal="right" indent="1"/>
    </xf>
    <xf numFmtId="0" fontId="0" fillId="2" borderId="0" xfId="0" applyFont="1" applyFill="1" applyAlignment="1">
      <alignment horizontal="right" indent="1"/>
    </xf>
    <xf numFmtId="3" fontId="0" fillId="9" borderId="4" xfId="0" applyNumberFormat="1" applyFont="1" applyFill="1" applyBorder="1" applyAlignment="1">
      <alignment horizontal="right" vertical="center" indent="1"/>
    </xf>
    <xf numFmtId="177" fontId="0" fillId="9" borderId="4" xfId="8" applyNumberFormat="1" applyFont="1" applyFill="1" applyBorder="1" applyAlignment="1">
      <alignment horizontal="right" vertical="center" indent="1"/>
    </xf>
    <xf numFmtId="177" fontId="0" fillId="9" borderId="16" xfId="8" applyNumberFormat="1" applyFont="1" applyFill="1" applyBorder="1" applyAlignment="1">
      <alignment horizontal="right" vertical="center" indent="1"/>
    </xf>
    <xf numFmtId="0" fontId="0" fillId="2" borderId="15" xfId="0" applyFont="1" applyFill="1" applyBorder="1"/>
    <xf numFmtId="0" fontId="0" fillId="2" borderId="18" xfId="0" applyFont="1" applyFill="1" applyBorder="1"/>
    <xf numFmtId="3" fontId="21" fillId="2" borderId="6" xfId="0" applyNumberFormat="1" applyFont="1" applyFill="1" applyBorder="1"/>
    <xf numFmtId="0" fontId="21" fillId="2" borderId="0" xfId="0" applyFont="1" applyFill="1" applyBorder="1"/>
    <xf numFmtId="0" fontId="21" fillId="0" borderId="0" xfId="0" applyFont="1"/>
    <xf numFmtId="177" fontId="21" fillId="9" borderId="14" xfId="8" applyNumberFormat="1" applyFont="1" applyFill="1" applyBorder="1" applyAlignment="1">
      <alignment horizontal="right" indent="1"/>
    </xf>
    <xf numFmtId="177" fontId="21" fillId="9" borderId="4" xfId="8" applyNumberFormat="1" applyFont="1" applyFill="1" applyBorder="1" applyAlignment="1">
      <alignment horizontal="right" indent="1"/>
    </xf>
    <xf numFmtId="0" fontId="31" fillId="2" borderId="0" xfId="0" applyFont="1" applyFill="1" applyBorder="1" applyAlignment="1">
      <alignment vertical="center"/>
    </xf>
    <xf numFmtId="0" fontId="25" fillId="2" borderId="0" xfId="0" applyFont="1" applyFill="1"/>
    <xf numFmtId="170" fontId="0" fillId="9" borderId="4" xfId="0" applyNumberFormat="1" applyFont="1" applyFill="1" applyBorder="1" applyAlignment="1">
      <alignment horizontal="right" vertical="center"/>
    </xf>
    <xf numFmtId="4" fontId="0" fillId="9" borderId="4" xfId="0" applyNumberFormat="1" applyFont="1" applyFill="1" applyBorder="1" applyAlignment="1">
      <alignment horizontal="right" vertical="center"/>
    </xf>
    <xf numFmtId="172" fontId="0" fillId="9" borderId="4" xfId="0" applyNumberFormat="1" applyFont="1" applyFill="1" applyBorder="1" applyAlignment="1">
      <alignment horizontal="right" vertical="center"/>
    </xf>
    <xf numFmtId="171" fontId="0" fillId="9" borderId="4" xfId="0" applyNumberFormat="1" applyFont="1" applyFill="1" applyBorder="1" applyAlignment="1">
      <alignment horizontal="right" vertical="center"/>
    </xf>
    <xf numFmtId="1" fontId="0" fillId="8" borderId="4" xfId="0" applyNumberFormat="1" applyFont="1" applyFill="1" applyBorder="1" applyAlignment="1">
      <alignment horizontal="center" vertical="center"/>
    </xf>
    <xf numFmtId="3" fontId="5" fillId="9" borderId="4" xfId="0" applyNumberFormat="1" applyFont="1" applyFill="1" applyBorder="1"/>
    <xf numFmtId="3" fontId="5" fillId="9" borderId="1" xfId="0" applyNumberFormat="1" applyFont="1" applyFill="1" applyBorder="1"/>
    <xf numFmtId="3" fontId="5" fillId="9" borderId="4" xfId="0" applyNumberFormat="1" applyFont="1" applyFill="1" applyBorder="1" applyAlignment="1">
      <alignment horizontal="right" indent="1"/>
    </xf>
    <xf numFmtId="0" fontId="28" fillId="2" borderId="0" xfId="0" applyFont="1" applyFill="1"/>
    <xf numFmtId="0" fontId="27" fillId="2" borderId="0" xfId="0" applyFont="1" applyFill="1" applyAlignment="1">
      <alignment horizontal="right"/>
    </xf>
    <xf numFmtId="175" fontId="25" fillId="2" borderId="0" xfId="0" applyNumberFormat="1" applyFont="1" applyFill="1"/>
    <xf numFmtId="175" fontId="25" fillId="2" borderId="0" xfId="0" applyNumberFormat="1" applyFont="1" applyFill="1" applyAlignment="1">
      <alignment horizontal="right"/>
    </xf>
    <xf numFmtId="0" fontId="25" fillId="2" borderId="0" xfId="0" applyFont="1" applyFill="1" applyAlignment="1">
      <alignment horizontal="right"/>
    </xf>
    <xf numFmtId="175" fontId="5" fillId="2" borderId="0" xfId="0" applyNumberFormat="1" applyFont="1" applyFill="1"/>
    <xf numFmtId="171" fontId="5" fillId="9" borderId="4" xfId="0" applyNumberFormat="1" applyFont="1" applyFill="1" applyBorder="1" applyAlignment="1">
      <alignment vertical="center"/>
    </xf>
    <xf numFmtId="171" fontId="5" fillId="2" borderId="4" xfId="0" applyNumberFormat="1" applyFont="1" applyFill="1" applyBorder="1" applyAlignment="1">
      <alignment vertical="center"/>
    </xf>
    <xf numFmtId="173" fontId="25" fillId="4" borderId="4" xfId="0" applyNumberFormat="1" applyFont="1" applyFill="1" applyBorder="1" applyAlignment="1">
      <alignment vertical="center"/>
    </xf>
    <xf numFmtId="173" fontId="25" fillId="9" borderId="4" xfId="0" applyNumberFormat="1" applyFont="1" applyFill="1" applyBorder="1" applyAlignment="1">
      <alignment vertical="center"/>
    </xf>
    <xf numFmtId="173" fontId="25" fillId="9" borderId="4" xfId="0" applyNumberFormat="1" applyFont="1" applyFill="1" applyBorder="1" applyAlignment="1">
      <alignment horizontal="right" vertical="center"/>
    </xf>
    <xf numFmtId="169" fontId="25" fillId="9" borderId="4" xfId="0" applyNumberFormat="1" applyFont="1" applyFill="1" applyBorder="1" applyAlignment="1">
      <alignment vertical="center"/>
    </xf>
    <xf numFmtId="0" fontId="0" fillId="2" borderId="8" xfId="0" applyFont="1" applyFill="1" applyBorder="1" applyAlignment="1">
      <alignment horizontal="right" indent="1"/>
    </xf>
    <xf numFmtId="0" fontId="0" fillId="2" borderId="6" xfId="0" applyFont="1" applyFill="1" applyBorder="1" applyAlignment="1">
      <alignment horizontal="right" indent="1"/>
    </xf>
    <xf numFmtId="0" fontId="5" fillId="2" borderId="0" xfId="0" applyFont="1" applyFill="1" applyBorder="1"/>
    <xf numFmtId="0" fontId="0" fillId="2" borderId="6" xfId="0" applyFont="1" applyFill="1" applyBorder="1" applyAlignment="1">
      <alignment horizontal="left" indent="1"/>
    </xf>
    <xf numFmtId="0" fontId="21" fillId="2" borderId="6" xfId="0" applyFont="1" applyFill="1" applyBorder="1" applyAlignment="1">
      <alignment horizontal="left" indent="1"/>
    </xf>
    <xf numFmtId="171" fontId="5" fillId="9" borderId="4" xfId="0" applyNumberFormat="1" applyFont="1" applyFill="1" applyBorder="1"/>
    <xf numFmtId="3" fontId="5" fillId="4" borderId="19" xfId="0" applyNumberFormat="1" applyFont="1" applyFill="1" applyBorder="1"/>
    <xf numFmtId="5" fontId="5" fillId="2" borderId="0" xfId="0" applyNumberFormat="1" applyFont="1" applyFill="1"/>
    <xf numFmtId="5" fontId="25" fillId="2" borderId="0" xfId="0" applyNumberFormat="1" applyFont="1" applyFill="1"/>
    <xf numFmtId="174" fontId="5" fillId="2" borderId="0" xfId="0" applyNumberFormat="1" applyFont="1" applyFill="1"/>
    <xf numFmtId="171" fontId="5" fillId="2" borderId="0" xfId="0" applyNumberFormat="1" applyFont="1" applyFill="1"/>
    <xf numFmtId="3" fontId="0" fillId="10" borderId="4" xfId="0" applyNumberFormat="1" applyFont="1" applyFill="1" applyBorder="1" applyAlignment="1">
      <alignment horizontal="right" vertical="center"/>
    </xf>
    <xf numFmtId="4" fontId="5" fillId="2" borderId="0" xfId="0" applyNumberFormat="1" applyFont="1" applyFill="1"/>
    <xf numFmtId="176" fontId="5" fillId="2" borderId="0" xfId="0" applyNumberFormat="1" applyFont="1" applyFill="1"/>
    <xf numFmtId="3" fontId="5" fillId="2" borderId="0" xfId="0" applyNumberFormat="1" applyFont="1" applyFill="1"/>
    <xf numFmtId="0" fontId="20" fillId="2" borderId="0" xfId="0" applyFont="1" applyFill="1" applyBorder="1"/>
    <xf numFmtId="0" fontId="32" fillId="6" borderId="0" xfId="4" applyFont="1" applyFill="1" applyBorder="1" applyAlignment="1" applyProtection="1">
      <alignment vertical="center"/>
    </xf>
    <xf numFmtId="177" fontId="0" fillId="11" borderId="4" xfId="8" applyNumberFormat="1" applyFont="1" applyFill="1" applyBorder="1" applyAlignment="1">
      <alignment horizontal="right" vertical="center" indent="1"/>
    </xf>
    <xf numFmtId="177" fontId="0" fillId="11" borderId="16" xfId="8" applyNumberFormat="1" applyFont="1" applyFill="1" applyBorder="1" applyAlignment="1">
      <alignment horizontal="right" vertical="center" indent="1"/>
    </xf>
    <xf numFmtId="177" fontId="21" fillId="11" borderId="4" xfId="8" applyNumberFormat="1" applyFont="1" applyFill="1" applyBorder="1" applyAlignment="1">
      <alignment horizontal="right" indent="1"/>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19" fillId="0" borderId="23" xfId="0" applyFont="1" applyBorder="1" applyAlignment="1">
      <alignment horizontal="right"/>
    </xf>
    <xf numFmtId="0" fontId="19" fillId="0" borderId="0" xfId="0" applyFont="1" applyBorder="1" applyAlignment="1">
      <alignment horizontal="right"/>
    </xf>
    <xf numFmtId="0" fontId="19" fillId="0" borderId="24" xfId="0" applyFont="1" applyBorder="1" applyAlignment="1">
      <alignment horizontal="right"/>
    </xf>
    <xf numFmtId="0" fontId="2" fillId="2" borderId="0" xfId="0" applyFont="1" applyFill="1" applyAlignment="1">
      <alignment horizontal="left" vertical="center"/>
    </xf>
    <xf numFmtId="3" fontId="0" fillId="11" borderId="25" xfId="0" applyNumberFormat="1" applyFont="1" applyFill="1" applyBorder="1" applyAlignment="1">
      <alignment horizontal="right" indent="1"/>
    </xf>
    <xf numFmtId="3" fontId="0" fillId="11" borderId="4" xfId="0" applyNumberFormat="1" applyFont="1" applyFill="1" applyBorder="1" applyAlignment="1">
      <alignment horizontal="right" indent="1"/>
    </xf>
    <xf numFmtId="3" fontId="0" fillId="11" borderId="1" xfId="0" applyNumberFormat="1" applyFont="1" applyFill="1" applyBorder="1" applyAlignment="1">
      <alignment horizontal="right" indent="1"/>
    </xf>
    <xf numFmtId="177" fontId="0" fillId="11" borderId="26" xfId="8" applyNumberFormat="1" applyFont="1" applyFill="1" applyBorder="1" applyAlignment="1">
      <alignment horizontal="right" indent="1"/>
    </xf>
    <xf numFmtId="3" fontId="0" fillId="11" borderId="27" xfId="0" applyNumberFormat="1" applyFont="1" applyFill="1" applyBorder="1" applyAlignment="1">
      <alignment horizontal="right" indent="1"/>
    </xf>
    <xf numFmtId="3" fontId="0" fillId="11" borderId="28" xfId="0" applyNumberFormat="1" applyFont="1" applyFill="1" applyBorder="1" applyAlignment="1">
      <alignment horizontal="right" indent="1"/>
    </xf>
    <xf numFmtId="3" fontId="0" fillId="11" borderId="30" xfId="0" applyNumberFormat="1" applyFont="1" applyFill="1" applyBorder="1" applyAlignment="1">
      <alignment horizontal="right" indent="1"/>
    </xf>
    <xf numFmtId="3" fontId="0" fillId="11" borderId="31" xfId="0" applyNumberFormat="1" applyFont="1" applyFill="1" applyBorder="1" applyAlignment="1">
      <alignment horizontal="right" indent="1"/>
    </xf>
    <xf numFmtId="177" fontId="0" fillId="11" borderId="32" xfId="8" applyNumberFormat="1" applyFont="1" applyFill="1" applyBorder="1" applyAlignment="1">
      <alignment horizontal="right" indent="1"/>
    </xf>
    <xf numFmtId="3" fontId="0" fillId="11" borderId="33" xfId="0" applyNumberFormat="1" applyFont="1" applyFill="1" applyBorder="1" applyAlignment="1">
      <alignment horizontal="right" indent="1"/>
    </xf>
    <xf numFmtId="177" fontId="21" fillId="11" borderId="34" xfId="8" applyNumberFormat="1" applyFont="1" applyFill="1" applyBorder="1" applyAlignment="1">
      <alignment horizontal="right" indent="1"/>
    </xf>
    <xf numFmtId="3" fontId="0" fillId="11" borderId="26" xfId="0" applyNumberFormat="1" applyFont="1" applyFill="1" applyBorder="1" applyAlignment="1">
      <alignment horizontal="right" indent="1"/>
    </xf>
    <xf numFmtId="177" fontId="0" fillId="11" borderId="35" xfId="8" applyNumberFormat="1" applyFont="1" applyFill="1" applyBorder="1" applyAlignment="1">
      <alignment horizontal="right" indent="1"/>
    </xf>
    <xf numFmtId="3" fontId="0" fillId="11" borderId="29" xfId="0" applyNumberFormat="1" applyFont="1" applyFill="1" applyBorder="1" applyAlignment="1">
      <alignment horizontal="right" indent="1"/>
    </xf>
    <xf numFmtId="177" fontId="0" fillId="11" borderId="36" xfId="8" applyNumberFormat="1" applyFont="1" applyFill="1" applyBorder="1" applyAlignment="1">
      <alignment horizontal="right" indent="1"/>
    </xf>
    <xf numFmtId="177" fontId="21" fillId="11" borderId="4" xfId="8" applyNumberFormat="1" applyFont="1" applyFill="1" applyBorder="1" applyAlignment="1">
      <alignment horizontal="right" vertical="center" indent="1"/>
    </xf>
    <xf numFmtId="3" fontId="0" fillId="11" borderId="16" xfId="0" applyNumberFormat="1" applyFont="1" applyFill="1" applyBorder="1" applyAlignment="1">
      <alignment horizontal="right" indent="1"/>
    </xf>
    <xf numFmtId="0" fontId="0" fillId="5" borderId="4" xfId="0" applyFont="1" applyFill="1" applyBorder="1" applyAlignment="1">
      <alignment horizontal="right" vertical="center" indent="1"/>
    </xf>
    <xf numFmtId="2" fontId="0" fillId="5" borderId="4" xfId="0" applyNumberFormat="1" applyFont="1" applyFill="1" applyBorder="1" applyAlignment="1">
      <alignment horizontal="right" vertical="center" indent="1"/>
    </xf>
    <xf numFmtId="166" fontId="0" fillId="5" borderId="4" xfId="0" applyNumberFormat="1" applyFont="1" applyFill="1" applyBorder="1" applyAlignment="1">
      <alignment horizontal="right" vertical="center" indent="1"/>
    </xf>
    <xf numFmtId="178" fontId="5" fillId="2" borderId="0" xfId="7" applyNumberFormat="1" applyFont="1" applyFill="1" applyBorder="1" applyAlignment="1">
      <alignment vertical="center"/>
    </xf>
    <xf numFmtId="178" fontId="12" fillId="2" borderId="0" xfId="7" applyNumberFormat="1" applyFont="1" applyFill="1" applyBorder="1" applyAlignment="1">
      <alignment vertical="center"/>
    </xf>
    <xf numFmtId="177" fontId="21" fillId="11" borderId="14" xfId="8" applyNumberFormat="1" applyFont="1" applyFill="1" applyBorder="1" applyAlignment="1">
      <alignment horizontal="right" indent="1"/>
    </xf>
    <xf numFmtId="0" fontId="17" fillId="0" borderId="37" xfId="0" applyFont="1" applyBorder="1" applyAlignment="1">
      <alignment horizontal="right" vertical="center" wrapText="1"/>
    </xf>
    <xf numFmtId="0" fontId="19" fillId="0" borderId="38" xfId="0" applyFont="1" applyBorder="1" applyAlignment="1">
      <alignment horizontal="right"/>
    </xf>
    <xf numFmtId="3" fontId="0" fillId="11" borderId="39" xfId="0" applyNumberFormat="1" applyFont="1" applyFill="1" applyBorder="1" applyAlignment="1">
      <alignment horizontal="right" indent="1"/>
    </xf>
    <xf numFmtId="3" fontId="0" fillId="11" borderId="40" xfId="0" applyNumberFormat="1" applyFont="1" applyFill="1" applyBorder="1" applyAlignment="1">
      <alignment horizontal="right" indent="1"/>
    </xf>
    <xf numFmtId="3" fontId="0" fillId="11" borderId="41" xfId="0" applyNumberFormat="1" applyFont="1" applyFill="1" applyBorder="1" applyAlignment="1">
      <alignment horizontal="right" indent="1"/>
    </xf>
    <xf numFmtId="177" fontId="0" fillId="9" borderId="1" xfId="8" applyNumberFormat="1" applyFont="1" applyFill="1" applyBorder="1" applyAlignment="1">
      <alignment horizontal="right" vertical="center" indent="1"/>
    </xf>
    <xf numFmtId="177" fontId="0" fillId="9" borderId="42" xfId="8" applyNumberFormat="1" applyFont="1" applyFill="1" applyBorder="1" applyAlignment="1">
      <alignment horizontal="right" vertical="center" indent="1"/>
    </xf>
    <xf numFmtId="177" fontId="21" fillId="9" borderId="33" xfId="8" applyNumberFormat="1" applyFont="1" applyFill="1" applyBorder="1" applyAlignment="1">
      <alignment horizontal="right" indent="1"/>
    </xf>
    <xf numFmtId="177" fontId="21" fillId="9" borderId="46" xfId="8" applyNumberFormat="1" applyFont="1" applyFill="1" applyBorder="1" applyAlignment="1">
      <alignment horizontal="right" indent="1"/>
    </xf>
    <xf numFmtId="177" fontId="21" fillId="9" borderId="47" xfId="8" applyNumberFormat="1" applyFont="1" applyFill="1" applyBorder="1" applyAlignment="1">
      <alignment horizontal="right" indent="1"/>
    </xf>
    <xf numFmtId="3" fontId="0" fillId="11" borderId="39" xfId="8" applyNumberFormat="1" applyFont="1" applyFill="1" applyBorder="1" applyAlignment="1">
      <alignment horizontal="right" vertical="center" indent="1"/>
    </xf>
    <xf numFmtId="3" fontId="0" fillId="11" borderId="40" xfId="8" applyNumberFormat="1" applyFont="1" applyFill="1" applyBorder="1" applyAlignment="1">
      <alignment horizontal="right" vertical="center" indent="1"/>
    </xf>
    <xf numFmtId="3" fontId="21" fillId="11" borderId="41" xfId="8" applyNumberFormat="1" applyFont="1" applyFill="1" applyBorder="1" applyAlignment="1">
      <alignment horizontal="right" indent="1"/>
    </xf>
    <xf numFmtId="0" fontId="17" fillId="0" borderId="23" xfId="0" applyFont="1" applyBorder="1" applyAlignment="1">
      <alignment horizontal="right" vertical="center" wrapText="1"/>
    </xf>
    <xf numFmtId="0" fontId="17" fillId="0" borderId="0" xfId="0" applyFont="1" applyBorder="1" applyAlignment="1">
      <alignment horizontal="right" vertical="center" wrapText="1"/>
    </xf>
    <xf numFmtId="0" fontId="17" fillId="0" borderId="38" xfId="0" applyFont="1" applyBorder="1" applyAlignment="1">
      <alignment horizontal="right" vertical="center" wrapText="1"/>
    </xf>
    <xf numFmtId="0" fontId="25" fillId="2" borderId="0" xfId="4" applyFont="1" applyFill="1" applyBorder="1" applyAlignment="1" applyProtection="1">
      <alignment vertical="center"/>
    </xf>
    <xf numFmtId="179" fontId="0" fillId="5" borderId="4" xfId="5" applyNumberFormat="1" applyFont="1" applyFill="1" applyBorder="1" applyAlignment="1">
      <alignment horizontal="right" vertical="center" indent="1"/>
    </xf>
    <xf numFmtId="180" fontId="5" fillId="9" borderId="4" xfId="8" applyNumberFormat="1" applyFont="1" applyFill="1" applyBorder="1" applyAlignment="1">
      <alignment horizontal="right" vertical="center" indent="1"/>
    </xf>
    <xf numFmtId="177" fontId="0" fillId="2" borderId="0" xfId="0" applyNumberFormat="1" applyFont="1" applyFill="1"/>
    <xf numFmtId="0" fontId="38" fillId="2" borderId="0" xfId="1" quotePrefix="1" applyFont="1" applyFill="1" applyAlignment="1" applyProtection="1"/>
    <xf numFmtId="0" fontId="0" fillId="4" borderId="8" xfId="0" applyFont="1" applyFill="1" applyBorder="1"/>
    <xf numFmtId="3" fontId="0" fillId="5" borderId="4" xfId="0" applyNumberFormat="1" applyFont="1" applyFill="1" applyBorder="1"/>
    <xf numFmtId="1" fontId="0" fillId="5" borderId="4" xfId="0" applyNumberFormat="1" applyFont="1" applyFill="1" applyBorder="1" applyAlignment="1">
      <alignment horizontal="center" vertical="center"/>
    </xf>
    <xf numFmtId="0" fontId="42" fillId="2" borderId="0" xfId="0" applyFont="1" applyFill="1" applyBorder="1"/>
    <xf numFmtId="0" fontId="0" fillId="2" borderId="0" xfId="0" applyFill="1" applyBorder="1"/>
    <xf numFmtId="0" fontId="2" fillId="6" borderId="0" xfId="0" applyFont="1" applyFill="1" applyAlignment="1" applyProtection="1">
      <alignment horizontal="left" vertical="center"/>
    </xf>
    <xf numFmtId="0" fontId="12" fillId="2" borderId="0" xfId="0" applyFont="1" applyFill="1" applyProtection="1"/>
    <xf numFmtId="0" fontId="21" fillId="2" borderId="0" xfId="0" applyFont="1" applyFill="1" applyAlignment="1">
      <alignment vertical="center"/>
    </xf>
    <xf numFmtId="0" fontId="0" fillId="2" borderId="0" xfId="0" applyFont="1" applyFill="1" applyProtection="1"/>
    <xf numFmtId="0" fontId="0" fillId="2" borderId="0" xfId="0" applyFont="1" applyFill="1" applyAlignment="1" applyProtection="1">
      <alignment horizontal="right"/>
    </xf>
    <xf numFmtId="0" fontId="0" fillId="2" borderId="0" xfId="0" applyFont="1" applyFill="1" applyAlignment="1">
      <alignment horizontal="left" vertical="center" indent="10"/>
    </xf>
    <xf numFmtId="0" fontId="0" fillId="2" borderId="0" xfId="0" applyFont="1" applyFill="1" applyAlignment="1" applyProtection="1">
      <alignment horizontal="left" indent="2"/>
    </xf>
    <xf numFmtId="0" fontId="0" fillId="2" borderId="0" xfId="0" applyFont="1" applyFill="1" applyAlignment="1">
      <alignment horizontal="left" vertical="center" indent="8"/>
    </xf>
    <xf numFmtId="0" fontId="0" fillId="2" borderId="0" xfId="0" applyFont="1" applyFill="1" applyAlignment="1" applyProtection="1">
      <alignment horizontal="center"/>
    </xf>
    <xf numFmtId="0" fontId="0" fillId="2" borderId="0" xfId="0" applyFont="1" applyFill="1" applyAlignment="1">
      <alignment horizontal="left" vertical="center" indent="2"/>
    </xf>
    <xf numFmtId="0" fontId="0" fillId="2" borderId="0" xfId="0" applyFont="1" applyFill="1" applyAlignment="1">
      <alignment horizontal="left" vertical="center" indent="5"/>
    </xf>
    <xf numFmtId="0" fontId="0" fillId="2" borderId="0" xfId="0" applyFont="1" applyFill="1" applyAlignment="1">
      <alignment horizontal="left" vertical="center" indent="11"/>
    </xf>
    <xf numFmtId="0" fontId="0" fillId="2" borderId="0" xfId="0" applyFont="1" applyFill="1" applyAlignment="1">
      <alignment horizontal="left" vertical="center" indent="4"/>
    </xf>
    <xf numFmtId="0" fontId="0" fillId="2" borderId="0" xfId="0" applyFont="1" applyFill="1" applyAlignment="1">
      <alignment vertical="top" wrapText="1"/>
    </xf>
    <xf numFmtId="0" fontId="0" fillId="2" borderId="0" xfId="0" applyFont="1" applyFill="1" applyAlignment="1">
      <alignment horizontal="left" vertical="top" wrapText="1" indent="4"/>
    </xf>
    <xf numFmtId="0" fontId="43" fillId="2" borderId="0" xfId="0" applyFont="1" applyFill="1" applyAlignment="1">
      <alignment horizontal="left" vertical="center" indent="7"/>
    </xf>
    <xf numFmtId="0" fontId="0" fillId="2" borderId="0" xfId="0" applyFont="1" applyFill="1" applyAlignment="1">
      <alignment horizontal="left" vertical="top" wrapText="1" indent="5"/>
    </xf>
    <xf numFmtId="0" fontId="0" fillId="2" borderId="0" xfId="0" applyFont="1" applyFill="1" applyAlignment="1">
      <alignment horizontal="left" vertical="top" indent="5"/>
    </xf>
    <xf numFmtId="0" fontId="0" fillId="2" borderId="0" xfId="0" quotePrefix="1" applyFont="1" applyFill="1" applyAlignment="1">
      <alignment horizontal="left" vertical="center" indent="5"/>
    </xf>
    <xf numFmtId="0" fontId="0" fillId="2" borderId="0" xfId="0" quotePrefix="1" applyFont="1" applyFill="1" applyAlignment="1">
      <alignment horizontal="left" vertical="top" indent="5"/>
    </xf>
    <xf numFmtId="0" fontId="0" fillId="0" borderId="0" xfId="0" applyAlignment="1">
      <alignment vertical="center"/>
    </xf>
    <xf numFmtId="0" fontId="23" fillId="2" borderId="0" xfId="4" applyFont="1" applyFill="1" applyAlignment="1" applyProtection="1">
      <alignment vertical="center"/>
      <protection hidden="1"/>
    </xf>
    <xf numFmtId="0" fontId="0" fillId="0" borderId="0" xfId="0" applyProtection="1">
      <protection hidden="1"/>
    </xf>
    <xf numFmtId="0" fontId="9" fillId="2" borderId="0" xfId="4" applyFont="1" applyFill="1" applyAlignment="1" applyProtection="1">
      <alignment vertical="center"/>
      <protection hidden="1"/>
    </xf>
    <xf numFmtId="0" fontId="6" fillId="2" borderId="0" xfId="0" applyFont="1" applyFill="1" applyAlignment="1" applyProtection="1">
      <alignment vertical="center"/>
      <protection hidden="1"/>
    </xf>
    <xf numFmtId="0" fontId="38" fillId="2" borderId="0" xfId="1" quotePrefix="1" applyFont="1" applyFill="1" applyProtection="1">
      <protection hidden="1"/>
    </xf>
    <xf numFmtId="0" fontId="4" fillId="2" borderId="0" xfId="1" quotePrefix="1" applyFont="1" applyFill="1" applyProtection="1">
      <protection hidden="1"/>
    </xf>
    <xf numFmtId="0" fontId="4" fillId="2" borderId="0" xfId="1" quotePrefix="1" applyFont="1" applyFill="1" applyAlignment="1" applyProtection="1">
      <alignment wrapText="1"/>
      <protection hidden="1"/>
    </xf>
    <xf numFmtId="0" fontId="0" fillId="2" borderId="0" xfId="0" applyFill="1" applyProtection="1">
      <protection hidden="1"/>
    </xf>
    <xf numFmtId="0" fontId="0" fillId="2" borderId="0" xfId="0" applyFill="1"/>
    <xf numFmtId="0" fontId="37" fillId="2" borderId="0" xfId="4" applyFont="1" applyFill="1" applyAlignment="1" applyProtection="1">
      <alignment vertical="center"/>
      <protection hidden="1"/>
    </xf>
    <xf numFmtId="0" fontId="36" fillId="2" borderId="0" xfId="4" applyFont="1" applyFill="1" applyAlignment="1" applyProtection="1">
      <alignment vertical="center"/>
      <protection hidden="1"/>
    </xf>
    <xf numFmtId="0" fontId="25" fillId="2" borderId="0" xfId="4" applyFont="1" applyFill="1" applyAlignment="1" applyProtection="1">
      <alignment vertical="center"/>
      <protection hidden="1"/>
    </xf>
    <xf numFmtId="0" fontId="0" fillId="2" borderId="0" xfId="0" applyFill="1" applyAlignment="1" applyProtection="1">
      <alignment vertical="center"/>
      <protection hidden="1"/>
    </xf>
    <xf numFmtId="49" fontId="2" fillId="6" borderId="10" xfId="6" applyFont="1" applyFill="1" applyBorder="1" applyProtection="1">
      <alignment vertical="top"/>
      <protection hidden="1"/>
    </xf>
    <xf numFmtId="49" fontId="20" fillId="2" borderId="0" xfId="6" applyFont="1" applyFill="1" applyBorder="1" applyProtection="1">
      <alignment vertical="top"/>
      <protection hidden="1"/>
    </xf>
    <xf numFmtId="49" fontId="2" fillId="6" borderId="0" xfId="6" applyFont="1" applyFill="1" applyBorder="1" applyProtection="1">
      <alignment vertical="top"/>
      <protection hidden="1"/>
    </xf>
    <xf numFmtId="49" fontId="20" fillId="6" borderId="0" xfId="6" applyFont="1" applyFill="1" applyBorder="1" applyProtection="1">
      <alignment vertical="top"/>
      <protection hidden="1"/>
    </xf>
    <xf numFmtId="49" fontId="20" fillId="6" borderId="0" xfId="6" applyFont="1" applyFill="1" applyBorder="1" applyAlignment="1" applyProtection="1">
      <alignment horizontal="right" vertical="top"/>
      <protection hidden="1"/>
    </xf>
    <xf numFmtId="49" fontId="20" fillId="2" borderId="0" xfId="6" applyFont="1" applyFill="1" applyBorder="1" applyAlignment="1" applyProtection="1">
      <alignment horizontal="right" vertical="top"/>
      <protection hidden="1"/>
    </xf>
    <xf numFmtId="49" fontId="20" fillId="6" borderId="11" xfId="6" applyFont="1" applyFill="1" applyBorder="1" applyProtection="1">
      <alignment vertical="top"/>
      <protection hidden="1"/>
    </xf>
    <xf numFmtId="49" fontId="20" fillId="6" borderId="11" xfId="6" applyFont="1" applyFill="1" applyBorder="1" applyAlignment="1" applyProtection="1">
      <alignment horizontal="right" vertical="top"/>
      <protection hidden="1"/>
    </xf>
    <xf numFmtId="0" fontId="5" fillId="2" borderId="0" xfId="7" applyFont="1" applyFill="1" applyProtection="1">
      <alignment vertical="top"/>
      <protection hidden="1"/>
    </xf>
    <xf numFmtId="0" fontId="0" fillId="2" borderId="8" xfId="0" applyFill="1" applyBorder="1" applyProtection="1">
      <protection hidden="1"/>
    </xf>
    <xf numFmtId="179" fontId="0" fillId="5" borderId="4" xfId="5" applyNumberFormat="1" applyFont="1" applyFill="1" applyBorder="1" applyAlignment="1" applyProtection="1">
      <alignment horizontal="right" vertical="center" indent="1"/>
    </xf>
    <xf numFmtId="178" fontId="5" fillId="2" borderId="0" xfId="7" applyNumberFormat="1" applyFont="1" applyFill="1" applyAlignment="1" applyProtection="1">
      <alignment vertical="center"/>
      <protection hidden="1"/>
    </xf>
    <xf numFmtId="0" fontId="0" fillId="2" borderId="5" xfId="0" applyFill="1" applyBorder="1" applyProtection="1">
      <protection hidden="1"/>
    </xf>
    <xf numFmtId="0" fontId="5" fillId="2" borderId="0" xfId="7" applyFont="1" applyFill="1" applyAlignment="1" applyProtection="1">
      <alignment vertical="center"/>
      <protection hidden="1"/>
    </xf>
    <xf numFmtId="178" fontId="12" fillId="2" borderId="0" xfId="7" applyNumberFormat="1" applyFont="1" applyFill="1" applyAlignment="1" applyProtection="1">
      <alignment vertical="center"/>
      <protection hidden="1"/>
    </xf>
    <xf numFmtId="49" fontId="20" fillId="6" borderId="10" xfId="6" applyFont="1" applyFill="1" applyBorder="1" applyProtection="1">
      <alignment vertical="top"/>
      <protection hidden="1"/>
    </xf>
    <xf numFmtId="0" fontId="0" fillId="2" borderId="0" xfId="0" applyFont="1" applyFill="1" applyProtection="1">
      <protection hidden="1"/>
    </xf>
    <xf numFmtId="0" fontId="0" fillId="2" borderId="0" xfId="0" applyFont="1" applyFill="1" applyAlignment="1" applyProtection="1">
      <alignment horizontal="left" indent="3"/>
      <protection hidden="1"/>
    </xf>
    <xf numFmtId="0" fontId="9" fillId="2" borderId="0" xfId="4" applyFont="1" applyFill="1" applyBorder="1" applyAlignment="1" applyProtection="1">
      <alignment vertical="center"/>
      <protection hidden="1"/>
    </xf>
    <xf numFmtId="0" fontId="0" fillId="2" borderId="0" xfId="0" applyFont="1" applyFill="1" applyAlignment="1" applyProtection="1">
      <alignment vertical="center"/>
      <protection hidden="1"/>
    </xf>
    <xf numFmtId="0" fontId="10" fillId="2" borderId="0" xfId="0" applyFont="1" applyFill="1" applyBorder="1" applyAlignment="1" applyProtection="1">
      <alignment vertical="center" wrapText="1"/>
      <protection hidden="1"/>
    </xf>
    <xf numFmtId="0" fontId="11" fillId="2" borderId="0" xfId="0" applyFont="1" applyFill="1" applyAlignment="1" applyProtection="1">
      <alignment horizontal="center" vertical="center"/>
      <protection hidden="1"/>
    </xf>
    <xf numFmtId="0" fontId="0" fillId="2" borderId="6" xfId="0" applyFont="1" applyFill="1" applyBorder="1" applyAlignment="1" applyProtection="1">
      <alignment vertical="center"/>
      <protection hidden="1"/>
    </xf>
    <xf numFmtId="0" fontId="37" fillId="2" borderId="0" xfId="0" applyFont="1" applyFill="1" applyBorder="1" applyAlignment="1" applyProtection="1">
      <alignment vertical="center"/>
      <protection hidden="1"/>
    </xf>
    <xf numFmtId="0" fontId="41" fillId="2" borderId="0" xfId="0" applyFont="1" applyFill="1" applyBorder="1" applyAlignment="1" applyProtection="1">
      <alignment horizontal="left" vertical="center"/>
      <protection hidden="1"/>
    </xf>
    <xf numFmtId="0" fontId="10" fillId="2" borderId="0" xfId="0" applyFont="1" applyFill="1" applyBorder="1" applyAlignment="1" applyProtection="1">
      <protection hidden="1"/>
    </xf>
    <xf numFmtId="0" fontId="29" fillId="0" borderId="0" xfId="0" applyFont="1" applyAlignment="1" applyProtection="1">
      <alignment horizontal="left" wrapText="1"/>
      <protection hidden="1"/>
    </xf>
    <xf numFmtId="0" fontId="17" fillId="0" borderId="0" xfId="0" applyFont="1" applyAlignment="1" applyProtection="1">
      <alignment horizontal="right" wrapText="1"/>
      <protection hidden="1"/>
    </xf>
    <xf numFmtId="0" fontId="17" fillId="2" borderId="0" xfId="0" applyFont="1" applyFill="1" applyBorder="1" applyAlignment="1" applyProtection="1">
      <alignment horizontal="right" wrapText="1"/>
      <protection hidden="1"/>
    </xf>
    <xf numFmtId="0" fontId="11" fillId="2" borderId="0" xfId="0" applyFont="1" applyFill="1" applyAlignment="1" applyProtection="1">
      <alignment horizontal="center"/>
      <protection hidden="1"/>
    </xf>
    <xf numFmtId="0" fontId="0" fillId="0" borderId="0" xfId="0" applyFont="1" applyProtection="1">
      <protection hidden="1"/>
    </xf>
    <xf numFmtId="0" fontId="22" fillId="0" borderId="0" xfId="0" applyFont="1" applyAlignment="1" applyProtection="1">
      <alignment horizontal="right"/>
      <protection hidden="1"/>
    </xf>
    <xf numFmtId="0" fontId="19" fillId="2" borderId="0" xfId="0" applyFont="1" applyFill="1" applyBorder="1" applyAlignment="1" applyProtection="1">
      <alignment horizontal="right"/>
      <protection hidden="1"/>
    </xf>
    <xf numFmtId="0" fontId="0" fillId="2" borderId="8" xfId="0" applyFont="1" applyFill="1" applyBorder="1" applyProtection="1">
      <protection hidden="1"/>
    </xf>
    <xf numFmtId="3" fontId="0" fillId="2" borderId="0" xfId="0" applyNumberFormat="1" applyFont="1" applyFill="1" applyBorder="1" applyProtection="1">
      <protection hidden="1"/>
    </xf>
    <xf numFmtId="0" fontId="0" fillId="2" borderId="5" xfId="0" applyFont="1" applyFill="1" applyBorder="1" applyProtection="1">
      <protection hidden="1"/>
    </xf>
    <xf numFmtId="0" fontId="10" fillId="2" borderId="0" xfId="0" applyFont="1" applyFill="1" applyAlignment="1" applyProtection="1">
      <protection hidden="1"/>
    </xf>
    <xf numFmtId="3" fontId="5" fillId="3" borderId="49" xfId="0" applyNumberFormat="1" applyFont="1" applyFill="1" applyBorder="1" applyAlignment="1" applyProtection="1">
      <alignment vertical="center" wrapText="1"/>
      <protection locked="0" hidden="1"/>
    </xf>
    <xf numFmtId="1" fontId="0" fillId="3" borderId="4" xfId="0" applyNumberFormat="1" applyFont="1" applyFill="1" applyBorder="1" applyAlignment="1" applyProtection="1">
      <alignment horizontal="right" vertical="center" indent="1"/>
      <protection locked="0"/>
    </xf>
    <xf numFmtId="0" fontId="0" fillId="2" borderId="0" xfId="0" applyFont="1" applyFill="1" applyAlignment="1">
      <alignment horizontal="left" vertical="top" wrapText="1" indent="2"/>
    </xf>
    <xf numFmtId="0" fontId="0" fillId="2" borderId="0" xfId="0" applyFont="1" applyFill="1" applyAlignment="1">
      <alignment horizontal="left" vertical="top" wrapText="1"/>
    </xf>
    <xf numFmtId="0" fontId="0" fillId="2" borderId="0" xfId="0" quotePrefix="1" applyFont="1" applyFill="1" applyAlignment="1">
      <alignment horizontal="left" vertical="top" wrapText="1" indent="5"/>
    </xf>
    <xf numFmtId="180" fontId="5" fillId="9" borderId="12" xfId="8" applyNumberFormat="1" applyFont="1" applyFill="1" applyBorder="1" applyAlignment="1">
      <alignment horizontal="right" vertical="center" indent="1"/>
    </xf>
    <xf numFmtId="0" fontId="0" fillId="2" borderId="1" xfId="0" applyFill="1" applyBorder="1" applyProtection="1">
      <protection hidden="1"/>
    </xf>
    <xf numFmtId="0" fontId="5" fillId="2" borderId="2" xfId="2" applyFont="1" applyFill="1" applyBorder="1" applyProtection="1">
      <protection hidden="1"/>
    </xf>
    <xf numFmtId="0" fontId="0" fillId="2" borderId="2" xfId="0" applyFill="1" applyBorder="1" applyProtection="1">
      <protection hidden="1"/>
    </xf>
    <xf numFmtId="0" fontId="4" fillId="13" borderId="0" xfId="1" quotePrefix="1" applyFont="1" applyFill="1" applyAlignment="1" applyProtection="1"/>
    <xf numFmtId="0" fontId="4" fillId="13" borderId="0" xfId="1" quotePrefix="1" applyFont="1" applyFill="1" applyAlignment="1" applyProtection="1">
      <alignment wrapText="1"/>
    </xf>
    <xf numFmtId="0" fontId="0" fillId="13" borderId="0" xfId="0" applyFont="1" applyFill="1"/>
    <xf numFmtId="0" fontId="5" fillId="13" borderId="0" xfId="0" applyFont="1" applyFill="1"/>
    <xf numFmtId="0" fontId="39" fillId="13" borderId="0" xfId="9" applyFill="1" applyProtection="1">
      <protection locked="0"/>
    </xf>
    <xf numFmtId="0" fontId="39" fillId="13" borderId="0" xfId="9" applyFill="1"/>
    <xf numFmtId="180" fontId="5" fillId="9" borderId="12" xfId="8" applyNumberFormat="1" applyFont="1" applyFill="1" applyBorder="1" applyAlignment="1">
      <alignment horizontal="right" vertical="center" indent="1"/>
    </xf>
    <xf numFmtId="0" fontId="0" fillId="2" borderId="0" xfId="0" applyFont="1" applyFill="1" applyAlignment="1">
      <alignment horizontal="left" vertical="top" wrapText="1" indent="1"/>
    </xf>
    <xf numFmtId="0" fontId="0" fillId="2" borderId="0" xfId="0" applyFont="1" applyFill="1" applyAlignment="1">
      <alignment horizontal="left" vertical="top" wrapText="1" indent="2"/>
    </xf>
    <xf numFmtId="165" fontId="5" fillId="3" borderId="1" xfId="3" applyNumberFormat="1" applyFont="1" applyFill="1" applyBorder="1" applyAlignment="1" applyProtection="1">
      <alignment horizontal="left"/>
      <protection locked="0"/>
    </xf>
    <xf numFmtId="165" fontId="5" fillId="3" borderId="5" xfId="3" applyNumberFormat="1" applyFont="1" applyFill="1" applyBorder="1" applyAlignment="1" applyProtection="1">
      <alignment horizontal="left"/>
      <protection locked="0"/>
    </xf>
    <xf numFmtId="165" fontId="5" fillId="9" borderId="1" xfId="3" applyNumberFormat="1" applyFont="1" applyFill="1" applyBorder="1" applyAlignment="1" applyProtection="1">
      <alignment horizontal="left"/>
      <protection locked="0"/>
    </xf>
    <xf numFmtId="165" fontId="5" fillId="9" borderId="5" xfId="3" applyNumberFormat="1" applyFont="1" applyFill="1" applyBorder="1" applyAlignment="1" applyProtection="1">
      <alignment horizontal="left"/>
      <protection locked="0"/>
    </xf>
    <xf numFmtId="165" fontId="5" fillId="11" borderId="1" xfId="3" applyNumberFormat="1" applyFont="1" applyFill="1" applyBorder="1" applyAlignment="1" applyProtection="1">
      <alignment horizontal="left"/>
      <protection locked="0"/>
    </xf>
    <xf numFmtId="165" fontId="5" fillId="11" borderId="5" xfId="3" applyNumberFormat="1" applyFont="1" applyFill="1" applyBorder="1" applyAlignment="1" applyProtection="1">
      <alignment horizontal="left"/>
      <protection locked="0"/>
    </xf>
    <xf numFmtId="165" fontId="5" fillId="5" borderId="1" xfId="3" applyNumberFormat="1" applyFont="1" applyFill="1" applyBorder="1" applyAlignment="1" applyProtection="1">
      <alignment horizontal="left"/>
      <protection locked="0"/>
    </xf>
    <xf numFmtId="165" fontId="5" fillId="5" borderId="5" xfId="3" applyNumberFormat="1" applyFont="1" applyFill="1" applyBorder="1" applyAlignment="1" applyProtection="1">
      <alignment horizontal="left"/>
      <protection locked="0"/>
    </xf>
    <xf numFmtId="0" fontId="0" fillId="2" borderId="0" xfId="0" applyFont="1" applyFill="1" applyAlignment="1">
      <alignment horizontal="left" vertical="top" wrapText="1"/>
    </xf>
    <xf numFmtId="165" fontId="44" fillId="12" borderId="1" xfId="3" applyNumberFormat="1" applyFont="1" applyFill="1" applyBorder="1" applyAlignment="1" applyProtection="1">
      <alignment horizontal="left"/>
      <protection hidden="1"/>
    </xf>
    <xf numFmtId="165" fontId="44" fillId="12" borderId="5" xfId="3" applyNumberFormat="1" applyFont="1" applyFill="1" applyBorder="1" applyAlignment="1" applyProtection="1">
      <alignment horizontal="left"/>
      <protection hidden="1"/>
    </xf>
    <xf numFmtId="0" fontId="0" fillId="2" borderId="0" xfId="0" quotePrefix="1" applyFont="1" applyFill="1" applyAlignment="1">
      <alignment horizontal="left" vertical="top" wrapText="1" indent="5"/>
    </xf>
    <xf numFmtId="0" fontId="23" fillId="2" borderId="0" xfId="4" applyFont="1" applyFill="1" applyBorder="1" applyAlignment="1" applyProtection="1">
      <alignment horizontal="left" vertical="center" wrapText="1"/>
      <protection hidden="1"/>
    </xf>
    <xf numFmtId="0" fontId="41" fillId="2" borderId="0" xfId="0" applyFont="1" applyFill="1" applyAlignment="1" applyProtection="1">
      <alignment horizontal="left" vertical="center" wrapText="1"/>
      <protection hidden="1"/>
    </xf>
    <xf numFmtId="49" fontId="26" fillId="6" borderId="10" xfId="6" applyFont="1" applyFill="1" applyBorder="1" applyAlignment="1" applyProtection="1">
      <alignment horizontal="center" vertical="top"/>
      <protection hidden="1"/>
    </xf>
    <xf numFmtId="179" fontId="0" fillId="5" borderId="12" xfId="5" applyNumberFormat="1" applyFont="1" applyFill="1" applyBorder="1" applyAlignment="1">
      <alignment horizontal="right" vertical="center" indent="2"/>
    </xf>
    <xf numFmtId="179" fontId="0" fillId="5" borderId="13" xfId="5" applyNumberFormat="1" applyFont="1" applyFill="1" applyBorder="1" applyAlignment="1">
      <alignment horizontal="right" vertical="center" indent="2"/>
    </xf>
    <xf numFmtId="179" fontId="0" fillId="5" borderId="14" xfId="5" applyNumberFormat="1" applyFont="1" applyFill="1" applyBorder="1" applyAlignment="1">
      <alignment horizontal="right" vertical="center" indent="2"/>
    </xf>
    <xf numFmtId="179" fontId="5" fillId="5" borderId="12" xfId="7" applyNumberFormat="1" applyFont="1" applyFill="1" applyBorder="1" applyAlignment="1">
      <alignment horizontal="right" vertical="center" indent="1"/>
    </xf>
    <xf numFmtId="179" fontId="5" fillId="5" borderId="13" xfId="7" applyNumberFormat="1" applyFont="1" applyFill="1" applyBorder="1" applyAlignment="1">
      <alignment horizontal="right" vertical="center" indent="1"/>
    </xf>
    <xf numFmtId="179" fontId="5" fillId="5" borderId="14" xfId="7" applyNumberFormat="1" applyFont="1" applyFill="1" applyBorder="1" applyAlignment="1">
      <alignment horizontal="right" vertical="center" indent="1"/>
    </xf>
    <xf numFmtId="179" fontId="0" fillId="5" borderId="12" xfId="5" applyNumberFormat="1" applyFont="1" applyFill="1" applyBorder="1" applyAlignment="1" applyProtection="1">
      <alignment horizontal="right" vertical="center" indent="2"/>
    </xf>
    <xf numFmtId="179" fontId="0" fillId="5" borderId="13" xfId="5" applyNumberFormat="1" applyFont="1" applyFill="1" applyBorder="1" applyAlignment="1" applyProtection="1">
      <alignment horizontal="right" vertical="center" indent="2"/>
    </xf>
    <xf numFmtId="179" fontId="0" fillId="5" borderId="14" xfId="5" applyNumberFormat="1" applyFont="1" applyFill="1" applyBorder="1" applyAlignment="1" applyProtection="1">
      <alignment horizontal="right" vertical="center" indent="2"/>
    </xf>
    <xf numFmtId="0" fontId="33" fillId="6" borderId="1"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xf>
    <xf numFmtId="0" fontId="33" fillId="6" borderId="0" xfId="0" applyFont="1" applyFill="1" applyBorder="1" applyAlignment="1">
      <alignment horizontal="center"/>
    </xf>
    <xf numFmtId="177" fontId="0" fillId="9" borderId="12" xfId="8" applyNumberFormat="1" applyFont="1" applyFill="1" applyBorder="1" applyAlignment="1">
      <alignment horizontal="right" vertical="center" indent="1"/>
    </xf>
    <xf numFmtId="177" fontId="0" fillId="9" borderId="13" xfId="8" applyNumberFormat="1" applyFont="1" applyFill="1" applyBorder="1" applyAlignment="1">
      <alignment horizontal="right" vertical="center" indent="1"/>
    </xf>
    <xf numFmtId="177" fontId="0" fillId="9" borderId="17" xfId="8" applyNumberFormat="1" applyFont="1" applyFill="1" applyBorder="1" applyAlignment="1">
      <alignment horizontal="right" vertical="center" indent="1"/>
    </xf>
    <xf numFmtId="0" fontId="20" fillId="6" borderId="3" xfId="0" applyFont="1" applyFill="1" applyBorder="1" applyAlignment="1">
      <alignment horizontal="center" vertical="center"/>
    </xf>
    <xf numFmtId="0" fontId="20" fillId="6" borderId="0" xfId="0" applyFont="1" applyFill="1" applyBorder="1" applyAlignment="1">
      <alignment horizontal="center" vertical="center"/>
    </xf>
    <xf numFmtId="0" fontId="33" fillId="6" borderId="47" xfId="0" applyFont="1" applyFill="1" applyBorder="1" applyAlignment="1">
      <alignment horizontal="center" vertical="center"/>
    </xf>
    <xf numFmtId="0" fontId="33" fillId="6" borderId="48" xfId="0" applyFont="1" applyFill="1" applyBorder="1" applyAlignment="1">
      <alignment horizontal="center" vertical="center"/>
    </xf>
    <xf numFmtId="177" fontId="0" fillId="9" borderId="43" xfId="8" applyNumberFormat="1" applyFont="1" applyFill="1" applyBorder="1" applyAlignment="1">
      <alignment horizontal="right" vertical="center" indent="1"/>
    </xf>
    <xf numFmtId="177" fontId="0" fillId="9" borderId="44" xfId="8" applyNumberFormat="1" applyFont="1" applyFill="1" applyBorder="1" applyAlignment="1">
      <alignment horizontal="right" vertical="center" indent="1"/>
    </xf>
    <xf numFmtId="177" fontId="0" fillId="9" borderId="45" xfId="8" applyNumberFormat="1" applyFont="1" applyFill="1" applyBorder="1" applyAlignment="1">
      <alignment horizontal="right" vertical="center" indent="1"/>
    </xf>
    <xf numFmtId="177" fontId="0" fillId="9" borderId="14" xfId="8" applyNumberFormat="1" applyFont="1" applyFill="1" applyBorder="1" applyAlignment="1">
      <alignment horizontal="right" vertical="center" indent="1"/>
    </xf>
    <xf numFmtId="0" fontId="35" fillId="6" borderId="1" xfId="0" applyFont="1" applyFill="1" applyBorder="1" applyAlignment="1">
      <alignment horizontal="center" vertical="center"/>
    </xf>
    <xf numFmtId="0" fontId="35" fillId="6" borderId="2" xfId="0" applyFont="1" applyFill="1" applyBorder="1" applyAlignment="1">
      <alignment horizontal="center" vertical="center"/>
    </xf>
    <xf numFmtId="0" fontId="17" fillId="2" borderId="0" xfId="0" applyFont="1" applyFill="1" applyBorder="1" applyAlignment="1">
      <alignment horizontal="center" vertical="center" wrapText="1"/>
    </xf>
    <xf numFmtId="180" fontId="5" fillId="9" borderId="12" xfId="8" applyNumberFormat="1" applyFont="1" applyFill="1" applyBorder="1" applyAlignment="1">
      <alignment horizontal="right" vertical="center" indent="1"/>
    </xf>
    <xf numFmtId="180" fontId="5" fillId="9" borderId="13" xfId="8" applyNumberFormat="1" applyFont="1" applyFill="1" applyBorder="1" applyAlignment="1">
      <alignment horizontal="right" vertical="center" indent="1"/>
    </xf>
    <xf numFmtId="180" fontId="5" fillId="9" borderId="14" xfId="8" applyNumberFormat="1" applyFont="1" applyFill="1" applyBorder="1" applyAlignment="1">
      <alignment horizontal="right" vertical="center" indent="1"/>
    </xf>
    <xf numFmtId="0" fontId="17" fillId="2" borderId="6" xfId="0" applyFont="1" applyFill="1" applyBorder="1" applyAlignment="1">
      <alignment horizontal="center" vertical="center" wrapText="1"/>
    </xf>
    <xf numFmtId="0" fontId="33" fillId="6" borderId="3" xfId="0" applyFont="1" applyFill="1" applyBorder="1" applyAlignment="1">
      <alignment horizontal="center" vertical="center"/>
    </xf>
    <xf numFmtId="0" fontId="33" fillId="6" borderId="0" xfId="0" applyFont="1" applyFill="1" applyBorder="1" applyAlignment="1">
      <alignment horizontal="center" vertical="center"/>
    </xf>
    <xf numFmtId="0" fontId="33" fillId="6" borderId="5" xfId="0" applyFont="1" applyFill="1" applyBorder="1" applyAlignment="1">
      <alignment horizontal="center" vertical="center"/>
    </xf>
    <xf numFmtId="3" fontId="0" fillId="9" borderId="12" xfId="0" applyNumberFormat="1" applyFont="1" applyFill="1" applyBorder="1" applyAlignment="1">
      <alignment horizontal="right" vertical="center" indent="1"/>
    </xf>
    <xf numFmtId="3" fontId="0" fillId="9" borderId="13" xfId="0" applyNumberFormat="1" applyFont="1" applyFill="1" applyBorder="1" applyAlignment="1">
      <alignment horizontal="right" vertical="center" indent="1"/>
    </xf>
    <xf numFmtId="3" fontId="0" fillId="9" borderId="14" xfId="0" applyNumberFormat="1" applyFont="1" applyFill="1" applyBorder="1" applyAlignment="1">
      <alignment horizontal="right" vertical="center" inden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6" xfId="0" applyFont="1" applyBorder="1" applyAlignment="1">
      <alignment horizontal="center" vertical="center" wrapText="1"/>
    </xf>
  </cellXfs>
  <cellStyles count="10">
    <cellStyle name="_x000d__x000a_JournalTemplate=C:\COMFO\CTALK\JOURSTD.TPL_x000d__x000a_LbStateAddress=3 3 0 251 1 89 2 311_x000d__x000a_LbStateJou" xfId="1" xr:uid="{82CCBFBA-BB9C-4DD4-891E-6F9A7FD2DEA6}"/>
    <cellStyle name="_kop2 Bloktitel" xfId="6" xr:uid="{59BEF379-65CF-4E25-A01E-604D8F525CA7}"/>
    <cellStyle name="Hyperlink" xfId="9" builtinId="8"/>
    <cellStyle name="Komma" xfId="5" builtinId="3"/>
    <cellStyle name="Standaard" xfId="0" builtinId="0"/>
    <cellStyle name="Standaard ACM-DE" xfId="7" xr:uid="{F262ADCB-F717-4A10-8034-4F4F87FEE1EE}"/>
    <cellStyle name="Standaard_Handboek TSO (260202)" xfId="4" xr:uid="{80791F2F-30DC-4308-A668-A7FFAA5CFAE6}"/>
    <cellStyle name="Standaard_NG-TAR(i)-10-08 Concept" xfId="2" xr:uid="{F7B7211A-EEBC-4941-BF89-527D10604D5E}"/>
    <cellStyle name="Valuta" xfId="8" builtinId="4"/>
    <cellStyle name="Valuta_DELT TM NE 2003 (3)" xfId="3" xr:uid="{463E889C-90A9-4A78-9839-FAC24BE73C2E}"/>
  </cellStyles>
  <dxfs count="25">
    <dxf>
      <font>
        <b/>
        <i val="0"/>
        <color rgb="FFC00000"/>
      </font>
    </dxf>
    <dxf>
      <font>
        <b/>
        <i val="0"/>
      </font>
      <fill>
        <patternFill>
          <bgColor theme="0"/>
        </patternFill>
      </fill>
    </dxf>
    <dxf>
      <font>
        <b/>
        <i val="0"/>
      </font>
      <fill>
        <patternFill>
          <bgColor theme="0"/>
        </patternFill>
      </fill>
    </dxf>
    <dxf>
      <font>
        <b/>
        <i val="0"/>
      </font>
      <fill>
        <patternFill>
          <bgColor theme="0"/>
        </patternFill>
      </fill>
    </dxf>
    <dxf>
      <font>
        <b/>
        <i val="0"/>
        <color auto="1"/>
      </font>
    </dxf>
    <dxf>
      <font>
        <b/>
        <i val="0"/>
        <color rgb="FFC00000"/>
      </font>
    </dxf>
    <dxf>
      <fill>
        <patternFill>
          <bgColor rgb="FF92D050"/>
        </patternFill>
      </fill>
    </dxf>
    <dxf>
      <font>
        <b/>
        <i val="0"/>
      </font>
      <fill>
        <patternFill>
          <bgColor theme="8" tint="0.39994506668294322"/>
        </patternFill>
      </fill>
    </dxf>
    <dxf>
      <font>
        <b/>
        <i val="0"/>
        <color auto="1"/>
      </font>
    </dxf>
    <dxf>
      <font>
        <b/>
        <i val="0"/>
        <color auto="1"/>
      </font>
    </dxf>
    <dxf>
      <fill>
        <patternFill>
          <bgColor theme="0" tint="-0.14996795556505021"/>
        </patternFill>
      </fill>
    </dxf>
    <dxf>
      <fill>
        <patternFill>
          <bgColor theme="6" tint="0.39994506668294322"/>
        </patternFill>
      </fill>
    </dxf>
    <dxf>
      <font>
        <b/>
        <i val="0"/>
        <color rgb="FFC00000"/>
      </font>
    </dxf>
    <dxf>
      <font>
        <b/>
        <i val="0"/>
      </font>
      <fill>
        <patternFill>
          <bgColor theme="8" tint="0.39994506668294322"/>
        </patternFill>
      </fill>
    </dxf>
    <dxf>
      <font>
        <b/>
        <i val="0"/>
        <color rgb="FFC00000"/>
      </font>
    </dxf>
    <dxf>
      <font>
        <b/>
        <i val="0"/>
        <color rgb="FFC00000"/>
      </font>
    </dxf>
    <dxf>
      <fill>
        <patternFill>
          <bgColor theme="0" tint="-0.14996795556505021"/>
        </patternFill>
      </fill>
    </dxf>
    <dxf>
      <fill>
        <patternFill>
          <bgColor theme="6"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b/>
        <i val="0"/>
      </font>
      <fill>
        <patternFill>
          <bgColor theme="8" tint="0.39994506668294322"/>
        </patternFill>
      </fill>
    </dxf>
  </dxfs>
  <tableStyles count="2" defaultTableStyle="TableStyleMedium2" defaultPivotStyle="PivotStyleMedium9">
    <tableStyle name="Tabelstijl 1" pivot="0" count="0" xr9:uid="{2C871C09-C769-4DBD-8613-F19CAC537B75}"/>
    <tableStyle name="Tabelstijl 2" pivot="0" count="0" xr9:uid="{023E19C8-B657-4C63-B4F0-CF41E0A04FA1}"/>
  </tableStyles>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microsoft.com/office/2006/relationships/vbaProject" Target="vbaProject.bin"/><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nl-NL"/>
              <a:t>Desired</a:t>
            </a:r>
            <a:r>
              <a:rPr lang="nl-NL" baseline="0"/>
              <a:t> p</a:t>
            </a:r>
            <a:r>
              <a:rPr lang="nl-NL"/>
              <a:t>rofiled booking</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cat>
            <c:strRef>
              <c:f>'Profiled booking'!$B$13:$B$24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'Profiled booking'!$C$13:$C$24</c:f>
              <c:numCache>
                <c:formatCode>#,##0</c:formatCode>
                <c:ptCount val="12"/>
                <c:pt idx="0">
                  <c:v>100000</c:v>
                </c:pt>
                <c:pt idx="1">
                  <c:v>100000</c:v>
                </c:pt>
                <c:pt idx="2">
                  <c:v>100000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0-9C41-4E72-9438-7228FD267FB2}"/>
            </c:ext>
          </c:extLst>
        </c:ser>
        <c:dLbls>
          <c:showLegendKey val="0"/>
          <c:showVal val="0"/>
          <c:showCatName val="0"/>
          <c:showSerName val="0"/>
          <c:showPercent val="0"/>
          <c:showBubbleSize val="0"/>
        </c:dLbls>
        <c:gapWidth val="100"/>
        <c:overlap val="-30"/>
        <c:axId val="815894736"/>
        <c:axId val="815894408"/>
      </c:barChart>
      <c:catAx>
        <c:axId val="81589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408"/>
        <c:crosses val="autoZero"/>
        <c:auto val="1"/>
        <c:lblAlgn val="ctr"/>
        <c:lblOffset val="100"/>
        <c:noMultiLvlLbl val="0"/>
      </c:catAx>
      <c:valAx>
        <c:axId val="815894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nl-NL"/>
                  <a:t>kWh/h</a:t>
                </a:r>
              </a:p>
            </c:rich>
          </c:tx>
          <c:layout>
            <c:manualLayout>
              <c:xMode val="edge"/>
              <c:yMode val="edge"/>
              <c:x val="1.4489661569424304E-2"/>
              <c:y val="0.1614300164854900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Profiled</a:t>
            </a:r>
            <a:r>
              <a:rPr lang="nl-NL" baseline="0"/>
              <a:t> booking optimised into  Y, Q, M capacity products</a:t>
            </a:r>
            <a:endParaRPr lang="nl-NL"/>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'Booking in Y-Q-M products'!$L$12</c:f>
              <c:strCache>
                <c:ptCount val="1"/>
                <c:pt idx="0">
                  <c:v>Yearly capacity booking</c:v>
                </c:pt>
              </c:strCache>
            </c:strRef>
          </c:tx>
          <c:spPr>
            <a:solidFill>
              <a:schemeClr val="accent6"/>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products'!$L$14:$L$25</c:f>
              <c:numCache>
                <c:formatCode>#,##0</c:formatCode>
                <c:ptCount val="12"/>
                <c:pt idx="0">
                  <c:v>100000</c:v>
                </c:pt>
                <c:pt idx="1">
                  <c:v>100000</c:v>
                </c:pt>
                <c:pt idx="2">
                  <c:v>100000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0-5438-4302-B8FA-B1782DAF3394}"/>
            </c:ext>
          </c:extLst>
        </c:ser>
        <c:ser>
          <c:idx val="1"/>
          <c:order val="1"/>
          <c:tx>
            <c:strRef>
              <c:f>'Booking in Y-Q-M products'!$M$12</c:f>
              <c:strCache>
                <c:ptCount val="1"/>
                <c:pt idx="0">
                  <c:v>Quarterly capacity booking</c:v>
                </c:pt>
              </c:strCache>
            </c:strRef>
          </c:tx>
          <c:spPr>
            <a:solidFill>
              <a:schemeClr val="accent1"/>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products'!$M$14:$M$25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438-4302-B8FA-B1782DAF3394}"/>
            </c:ext>
          </c:extLst>
        </c:ser>
        <c:ser>
          <c:idx val="2"/>
          <c:order val="2"/>
          <c:tx>
            <c:strRef>
              <c:f>'Booking in Y-Q-M products'!$N$12</c:f>
              <c:strCache>
                <c:ptCount val="1"/>
                <c:pt idx="0">
                  <c:v>Monthly capacity booking</c:v>
                </c:pt>
              </c:strCache>
            </c:strRef>
          </c:tx>
          <c:spPr>
            <a:solidFill>
              <a:schemeClr val="accent4"/>
            </a:solidFill>
            <a:ln>
              <a:no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products'!$N$14:$N$25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438-4302-B8FA-B1782DAF3394}"/>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Profiled</a:t>
            </a:r>
            <a:r>
              <a:rPr lang="nl-NL" baseline="0"/>
              <a:t> booking converted into Y, Q, M capacity products</a:t>
            </a:r>
            <a:endParaRPr lang="nl-NL"/>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'Booking in Y-Q-M products'!$F$12</c:f>
              <c:strCache>
                <c:ptCount val="1"/>
                <c:pt idx="0">
                  <c:v>Yearly capacity booking</c:v>
                </c:pt>
              </c:strCache>
            </c:strRef>
          </c:tx>
          <c:spPr>
            <a:solidFill>
              <a:schemeClr val="accent6"/>
            </a:solidFill>
            <a:ln>
              <a:solidFill>
                <a:schemeClr val="accent6"/>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products'!$F$14:$F$25</c:f>
              <c:numCache>
                <c:formatCode>#,##0</c:formatCode>
                <c:ptCount val="12"/>
                <c:pt idx="0">
                  <c:v>100000</c:v>
                </c:pt>
                <c:pt idx="1">
                  <c:v>100000</c:v>
                </c:pt>
                <c:pt idx="2">
                  <c:v>100000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0-EB6C-4BB0-B7D7-AA56B8B05B7C}"/>
            </c:ext>
          </c:extLst>
        </c:ser>
        <c:ser>
          <c:idx val="1"/>
          <c:order val="1"/>
          <c:tx>
            <c:strRef>
              <c:f>'Booking in Y-Q-M products'!$G$12</c:f>
              <c:strCache>
                <c:ptCount val="1"/>
                <c:pt idx="0">
                  <c:v>Quarterly capacity booking</c:v>
                </c:pt>
              </c:strCache>
            </c:strRef>
          </c:tx>
          <c:spPr>
            <a:solidFill>
              <a:schemeClr val="accent1"/>
            </a:solidFill>
            <a:ln>
              <a:solidFill>
                <a:schemeClr val="accent1"/>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products'!$G$14:$G$25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B6C-4BB0-B7D7-AA56B8B05B7C}"/>
            </c:ext>
          </c:extLst>
        </c:ser>
        <c:ser>
          <c:idx val="2"/>
          <c:order val="2"/>
          <c:tx>
            <c:strRef>
              <c:f>'Booking in Y-Q-M products'!$H$12</c:f>
              <c:strCache>
                <c:ptCount val="1"/>
                <c:pt idx="0">
                  <c:v>Monthly capacity booking</c:v>
                </c:pt>
              </c:strCache>
            </c:strRef>
          </c:tx>
          <c:spPr>
            <a:solidFill>
              <a:schemeClr val="accent4"/>
            </a:solidFill>
            <a:ln>
              <a:solidFill>
                <a:schemeClr val="accent4"/>
              </a:solidFill>
            </a:ln>
            <a:effectLst/>
          </c:spPr>
          <c:invertIfNegative val="0"/>
          <c:cat>
            <c:strRef>
              <c:f>'Booking in Y-Q-M products'!$B$14:$B$25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'Booking in Y-Q-M products'!$H$14:$H$25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B6C-4BB0-B7D7-AA56B8B05B7C}"/>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kWh/hl</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nl-NL"/>
              <a:t>Desired</a:t>
            </a:r>
            <a:r>
              <a:rPr lang="nl-NL" baseline="0"/>
              <a:t> p</a:t>
            </a:r>
            <a:r>
              <a:rPr lang="nl-NL"/>
              <a:t>rofiled booking</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cat>
            <c:strRef>
              <c:f>'Profiled booking'!$B$13:$B$24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'Profiled booking'!$C$13:$C$24</c:f>
              <c:numCache>
                <c:formatCode>#,##0</c:formatCode>
                <c:ptCount val="12"/>
                <c:pt idx="0">
                  <c:v>100000</c:v>
                </c:pt>
                <c:pt idx="1">
                  <c:v>100000</c:v>
                </c:pt>
                <c:pt idx="2">
                  <c:v>100000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0-72C4-4ECD-98C9-D3F4DD5ED766}"/>
            </c:ext>
          </c:extLst>
        </c:ser>
        <c:dLbls>
          <c:showLegendKey val="0"/>
          <c:showVal val="0"/>
          <c:showCatName val="0"/>
          <c:showSerName val="0"/>
          <c:showPercent val="0"/>
          <c:showBubbleSize val="0"/>
        </c:dLbls>
        <c:gapWidth val="100"/>
        <c:overlap val="-30"/>
        <c:axId val="815894736"/>
        <c:axId val="815894408"/>
      </c:barChart>
      <c:catAx>
        <c:axId val="81589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408"/>
        <c:crosses val="autoZero"/>
        <c:auto val="1"/>
        <c:lblAlgn val="ctr"/>
        <c:lblOffset val="100"/>
        <c:noMultiLvlLbl val="0"/>
      </c:catAx>
      <c:valAx>
        <c:axId val="815894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nl-NL"/>
                  <a:t>kWh/h</a:t>
                </a:r>
              </a:p>
            </c:rich>
          </c:tx>
          <c:layout>
            <c:manualLayout>
              <c:xMode val="edge"/>
              <c:yMode val="edge"/>
              <c:x val="1.6559613222199204E-2"/>
              <c:y val="0.3598733711747542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nl-NL"/>
          </a:p>
        </c:txPr>
        <c:crossAx val="815894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nl-NL"/>
              <a:t>Expected monthly invoice</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1"/>
          <c:order val="0"/>
          <c:tx>
            <c:strRef>
              <c:f>'Monthly invoice'!$I$30</c:f>
              <c:strCache>
                <c:ptCount val="1"/>
                <c:pt idx="0">
                  <c:v>Expected monthly invoice non-optimised</c:v>
                </c:pt>
              </c:strCache>
            </c:strRef>
          </c:tx>
          <c:spPr>
            <a:solidFill>
              <a:schemeClr val="accent4"/>
            </a:solidFill>
            <a:ln>
              <a:noFill/>
            </a:ln>
            <a:effectLst/>
          </c:spPr>
          <c:invertIfNegative val="0"/>
          <c:cat>
            <c:strRef>
              <c:f>'Monthly invoice'!$B$14:$B$25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invoice'!$I$32:$I$43</c:f>
              <c:numCache>
                <c:formatCode>#,##0</c:formatCode>
                <c:ptCount val="12"/>
                <c:pt idx="0">
                  <c:v>48933.893657534245</c:v>
                </c:pt>
                <c:pt idx="1">
                  <c:v>44198.355561643839</c:v>
                </c:pt>
                <c:pt idx="2">
                  <c:v>48933.893657534245</c:v>
                </c:pt>
                <c:pt idx="3">
                  <c:v>47355.380958904112</c:v>
                </c:pt>
                <c:pt idx="4">
                  <c:v>48933.893657534245</c:v>
                </c:pt>
                <c:pt idx="5">
                  <c:v>47355.380958904112</c:v>
                </c:pt>
                <c:pt idx="6">
                  <c:v>48933.893657534245</c:v>
                </c:pt>
                <c:pt idx="7">
                  <c:v>48933.893657534245</c:v>
                </c:pt>
                <c:pt idx="8">
                  <c:v>47355.380958904112</c:v>
                </c:pt>
                <c:pt idx="9">
                  <c:v>48933.893657534245</c:v>
                </c:pt>
                <c:pt idx="10">
                  <c:v>47355.380958904112</c:v>
                </c:pt>
                <c:pt idx="11">
                  <c:v>48933.893657534245</c:v>
                </c:pt>
              </c:numCache>
            </c:numRef>
          </c:val>
          <c:extLst>
            <c:ext xmlns:c16="http://schemas.microsoft.com/office/drawing/2014/chart" uri="{C3380CC4-5D6E-409C-BE32-E72D297353CC}">
              <c16:uniqueId val="{00000001-BCFF-4265-A910-C20020E6188F}"/>
            </c:ext>
          </c:extLst>
        </c:ser>
        <c:ser>
          <c:idx val="0"/>
          <c:order val="1"/>
          <c:tx>
            <c:strRef>
              <c:f>'Monthly invoice'!$N$30</c:f>
              <c:strCache>
                <c:ptCount val="1"/>
                <c:pt idx="0">
                  <c:v>Expected monthly invoice optimised</c:v>
                </c:pt>
              </c:strCache>
            </c:strRef>
          </c:tx>
          <c:spPr>
            <a:solidFill>
              <a:srgbClr val="0070C0"/>
            </a:solidFill>
            <a:ln>
              <a:noFill/>
            </a:ln>
            <a:effectLst/>
          </c:spPr>
          <c:invertIfNegative val="0"/>
          <c:cat>
            <c:strRef>
              <c:f>'Monthly invoice'!$B$14:$B$25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'Monthly invoice'!$N$32:$N$43</c:f>
              <c:numCache>
                <c:formatCode>#,##0</c:formatCode>
                <c:ptCount val="12"/>
                <c:pt idx="0">
                  <c:v>48933.893657534245</c:v>
                </c:pt>
                <c:pt idx="1">
                  <c:v>44198.355561643839</c:v>
                </c:pt>
                <c:pt idx="2">
                  <c:v>48933.893657534245</c:v>
                </c:pt>
                <c:pt idx="3">
                  <c:v>47355.380958904112</c:v>
                </c:pt>
                <c:pt idx="4">
                  <c:v>48933.893657534245</c:v>
                </c:pt>
                <c:pt idx="5">
                  <c:v>47355.380958904112</c:v>
                </c:pt>
                <c:pt idx="6">
                  <c:v>48933.893657534245</c:v>
                </c:pt>
                <c:pt idx="7">
                  <c:v>48933.893657534245</c:v>
                </c:pt>
                <c:pt idx="8">
                  <c:v>47355.380958904112</c:v>
                </c:pt>
                <c:pt idx="9">
                  <c:v>48933.893657534245</c:v>
                </c:pt>
                <c:pt idx="10">
                  <c:v>47355.380958904112</c:v>
                </c:pt>
                <c:pt idx="11">
                  <c:v>48933.893657534245</c:v>
                </c:pt>
              </c:numCache>
            </c:numRef>
          </c:val>
          <c:extLst>
            <c:ext xmlns:c16="http://schemas.microsoft.com/office/drawing/2014/chart" uri="{C3380CC4-5D6E-409C-BE32-E72D297353CC}">
              <c16:uniqueId val="{00000003-BCFF-4265-A910-C20020E6188F}"/>
            </c:ext>
          </c:extLst>
        </c:ser>
        <c:dLbls>
          <c:showLegendKey val="0"/>
          <c:showVal val="0"/>
          <c:showCatName val="0"/>
          <c:showSerName val="0"/>
          <c:showPercent val="0"/>
          <c:showBubbleSize val="0"/>
        </c:dLbls>
        <c:gapWidth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nl-NL"/>
                  <a:t>EUR</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nl-NL"/>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l-NL" b="1"/>
              <a:t>Non-optimised profiled booking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Optimisation!$E$9</c:f>
              <c:strCache>
                <c:ptCount val="1"/>
                <c:pt idx="0">
                  <c:v>Yearly capacity booking</c:v>
                </c:pt>
              </c:strCache>
            </c:strRef>
          </c:tx>
          <c:spPr>
            <a:solidFill>
              <a:schemeClr val="accent6"/>
            </a:solidFill>
            <a:ln>
              <a:solidFill>
                <a:schemeClr val="accent6"/>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Optimisation!$E$11:$E$22</c:f>
              <c:numCache>
                <c:formatCode>#,##0</c:formatCode>
                <c:ptCount val="12"/>
                <c:pt idx="0">
                  <c:v>100000</c:v>
                </c:pt>
                <c:pt idx="1">
                  <c:v>100000</c:v>
                </c:pt>
                <c:pt idx="2">
                  <c:v>100000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0-D28C-4E05-BC0A-ADB1527898AA}"/>
            </c:ext>
          </c:extLst>
        </c:ser>
        <c:ser>
          <c:idx val="1"/>
          <c:order val="1"/>
          <c:tx>
            <c:strRef>
              <c:f>Optimisation!$F$9</c:f>
              <c:strCache>
                <c:ptCount val="1"/>
                <c:pt idx="0">
                  <c:v>Quarterly capacity booking</c:v>
                </c:pt>
              </c:strCache>
            </c:strRef>
          </c:tx>
          <c:spPr>
            <a:solidFill>
              <a:schemeClr val="accent1"/>
            </a:solidFill>
            <a:ln>
              <a:solidFill>
                <a:schemeClr val="accent1"/>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Optimisation!$F$11:$F$22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28C-4E05-BC0A-ADB1527898AA}"/>
            </c:ext>
          </c:extLst>
        </c:ser>
        <c:ser>
          <c:idx val="2"/>
          <c:order val="2"/>
          <c:tx>
            <c:strRef>
              <c:f>Optimisation!$G$9</c:f>
              <c:strCache>
                <c:ptCount val="1"/>
                <c:pt idx="0">
                  <c:v>Monthly capacity booking</c:v>
                </c:pt>
              </c:strCache>
            </c:strRef>
          </c:tx>
          <c:spPr>
            <a:solidFill>
              <a:schemeClr val="accent4"/>
            </a:solidFill>
            <a:ln>
              <a:solidFill>
                <a:schemeClr val="accent4"/>
              </a:solid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Optimisation!$G$11:$G$22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28C-4E05-BC0A-ADB1527898AA}"/>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nl-NL" b="1"/>
              <a:t>Optimised profiled booking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stacked"/>
        <c:varyColors val="0"/>
        <c:ser>
          <c:idx val="0"/>
          <c:order val="0"/>
          <c:tx>
            <c:strRef>
              <c:f>Optimisation!$J$9</c:f>
              <c:strCache>
                <c:ptCount val="1"/>
                <c:pt idx="0">
                  <c:v>Yearly capacity booking</c:v>
                </c:pt>
              </c:strCache>
            </c:strRef>
          </c:tx>
          <c:spPr>
            <a:solidFill>
              <a:schemeClr val="accent6"/>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Optimisation!$J$11:$J$22</c:f>
              <c:numCache>
                <c:formatCode>#,##0</c:formatCode>
                <c:ptCount val="12"/>
                <c:pt idx="0">
                  <c:v>100000</c:v>
                </c:pt>
                <c:pt idx="1">
                  <c:v>100000</c:v>
                </c:pt>
                <c:pt idx="2">
                  <c:v>100000</c:v>
                </c:pt>
                <c:pt idx="3">
                  <c:v>100000</c:v>
                </c:pt>
                <c:pt idx="4">
                  <c:v>100000</c:v>
                </c:pt>
                <c:pt idx="5">
                  <c:v>100000</c:v>
                </c:pt>
                <c:pt idx="6">
                  <c:v>100000</c:v>
                </c:pt>
                <c:pt idx="7">
                  <c:v>100000</c:v>
                </c:pt>
                <c:pt idx="8">
                  <c:v>100000</c:v>
                </c:pt>
                <c:pt idx="9">
                  <c:v>100000</c:v>
                </c:pt>
                <c:pt idx="10">
                  <c:v>100000</c:v>
                </c:pt>
                <c:pt idx="11">
                  <c:v>100000</c:v>
                </c:pt>
              </c:numCache>
            </c:numRef>
          </c:val>
          <c:extLst>
            <c:ext xmlns:c16="http://schemas.microsoft.com/office/drawing/2014/chart" uri="{C3380CC4-5D6E-409C-BE32-E72D297353CC}">
              <c16:uniqueId val="{00000000-78FD-433E-AD9A-80B8894E39DE}"/>
            </c:ext>
          </c:extLst>
        </c:ser>
        <c:ser>
          <c:idx val="1"/>
          <c:order val="1"/>
          <c:tx>
            <c:strRef>
              <c:f>Optimisation!$K$9</c:f>
              <c:strCache>
                <c:ptCount val="1"/>
                <c:pt idx="0">
                  <c:v>Quarterly capacity booking</c:v>
                </c:pt>
              </c:strCache>
            </c:strRef>
          </c:tx>
          <c:spPr>
            <a:solidFill>
              <a:schemeClr val="accent5"/>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Optimisation!$K$11:$K$22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8FD-433E-AD9A-80B8894E39DE}"/>
            </c:ext>
          </c:extLst>
        </c:ser>
        <c:ser>
          <c:idx val="2"/>
          <c:order val="2"/>
          <c:tx>
            <c:strRef>
              <c:f>Optimisation!$L$9</c:f>
              <c:strCache>
                <c:ptCount val="1"/>
                <c:pt idx="0">
                  <c:v>Monthly capacity booking</c:v>
                </c:pt>
              </c:strCache>
            </c:strRef>
          </c:tx>
          <c:spPr>
            <a:solidFill>
              <a:schemeClr val="accent4"/>
            </a:solidFill>
            <a:ln>
              <a:noFill/>
            </a:ln>
            <a:effectLst/>
          </c:spPr>
          <c:invertIfNegative val="0"/>
          <c:cat>
            <c:strRef>
              <c:f>Optimisation!$B$11:$B$22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Optimisation!$L$11:$L$22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8FD-433E-AD9A-80B8894E39DE}"/>
            </c:ext>
          </c:extLst>
        </c:ser>
        <c:dLbls>
          <c:showLegendKey val="0"/>
          <c:showVal val="0"/>
          <c:showCatName val="0"/>
          <c:showSerName val="0"/>
          <c:showPercent val="0"/>
          <c:showBubbleSize val="0"/>
        </c:dLbls>
        <c:gapWidth val="150"/>
        <c:overlap val="100"/>
        <c:axId val="1171229168"/>
        <c:axId val="1171228840"/>
      </c:barChart>
      <c:catAx>
        <c:axId val="117122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crossAx val="1171228840"/>
        <c:crosses val="autoZero"/>
        <c:auto val="1"/>
        <c:lblAlgn val="ctr"/>
        <c:lblOffset val="100"/>
        <c:noMultiLvlLbl val="0"/>
      </c:catAx>
      <c:valAx>
        <c:axId val="1171228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nl-NL"/>
                  <a:t>kWh/h</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1171229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gasunietransportservices.nl/en/news/tariff-decision-2026" TargetMode="External"/><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hyperlink" Target="https://www.acm.nl/nl/publicaties/codebesluit-ter-uitvoering-van-nc-tar"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8.jpeg"/><Relationship Id="rId1" Type="http://schemas.openxmlformats.org/officeDocument/2006/relationships/image" Target="../media/image5.jpeg"/><Relationship Id="rId4"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3.jpeg"/><Relationship Id="rId4" Type="http://schemas.openxmlformats.org/officeDocument/2006/relationships/hyperlink" Target="#'Booking in Y-Q-M produc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3.jpeg"/><Relationship Id="rId5" Type="http://schemas.openxmlformats.org/officeDocument/2006/relationships/chart" Target="../charts/chart4.xml"/><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6.jpe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1143000</xdr:colOff>
      <xdr:row>0</xdr:row>
      <xdr:rowOff>0</xdr:rowOff>
    </xdr:from>
    <xdr:to>
      <xdr:col>9</xdr:col>
      <xdr:colOff>371475</xdr:colOff>
      <xdr:row>1</xdr:row>
      <xdr:rowOff>171450</xdr:rowOff>
    </xdr:to>
    <xdr:pic>
      <xdr:nvPicPr>
        <xdr:cNvPr id="2" name="Picture 13" descr="blak E-form GTS">
          <a:extLst>
            <a:ext uri="{FF2B5EF4-FFF2-40B4-BE49-F238E27FC236}">
              <a16:creationId xmlns:a16="http://schemas.microsoft.com/office/drawing/2014/main" id="{B615DD6A-468F-4D57-9876-B00F12EE27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0"/>
          <a:ext cx="6905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504264</xdr:colOff>
      <xdr:row>2</xdr:row>
      <xdr:rowOff>9525</xdr:rowOff>
    </xdr:to>
    <xdr:pic>
      <xdr:nvPicPr>
        <xdr:cNvPr id="3" name="Picture 12" descr="GTS_logo_nieuw">
          <a:extLst>
            <a:ext uri="{FF2B5EF4-FFF2-40B4-BE49-F238E27FC236}">
              <a16:creationId xmlns:a16="http://schemas.microsoft.com/office/drawing/2014/main" id="{3E3A395F-F715-4371-AD08-9029407625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8952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493059</xdr:colOff>
      <xdr:row>6</xdr:row>
      <xdr:rowOff>67236</xdr:rowOff>
    </xdr:from>
    <xdr:to>
      <xdr:col>11</xdr:col>
      <xdr:colOff>268941</xdr:colOff>
      <xdr:row>8</xdr:row>
      <xdr:rowOff>19611</xdr:rowOff>
    </xdr:to>
    <xdr:sp macro="" textlink="">
      <xdr:nvSpPr>
        <xdr:cNvPr id="13" name="Rechthoek: afgeronde hoeken 12">
          <a:hlinkClick xmlns:r="http://schemas.openxmlformats.org/officeDocument/2006/relationships" r:id="rId3"/>
          <a:extLst>
            <a:ext uri="{FF2B5EF4-FFF2-40B4-BE49-F238E27FC236}">
              <a16:creationId xmlns:a16="http://schemas.microsoft.com/office/drawing/2014/main" id="{EED20168-22E6-432D-80BC-0D7EC436FF98}"/>
            </a:ext>
          </a:extLst>
        </xdr:cNvPr>
        <xdr:cNvSpPr/>
      </xdr:nvSpPr>
      <xdr:spPr>
        <a:xfrm>
          <a:off x="8292353" y="1299883"/>
          <a:ext cx="1725706" cy="378199"/>
        </a:xfrm>
        <a:prstGeom prst="roundRect">
          <a:avLst/>
        </a:prstGeom>
        <a:solidFill>
          <a:schemeClr val="accent4">
            <a:lumMod val="40000"/>
            <a:lumOff val="60000"/>
          </a:schemeClr>
        </a:solid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solidFill>
                <a:sysClr val="windowText" lastClr="000000"/>
              </a:solidFill>
            </a:rPr>
            <a:t>LINK to 2026 tariffs</a:t>
          </a:r>
        </a:p>
      </xdr:txBody>
    </xdr:sp>
    <xdr:clientData/>
  </xdr:twoCellAnchor>
  <xdr:twoCellAnchor>
    <xdr:from>
      <xdr:col>10</xdr:col>
      <xdr:colOff>481853</xdr:colOff>
      <xdr:row>8</xdr:row>
      <xdr:rowOff>100853</xdr:rowOff>
    </xdr:from>
    <xdr:to>
      <xdr:col>11</xdr:col>
      <xdr:colOff>257735</xdr:colOff>
      <xdr:row>10</xdr:row>
      <xdr:rowOff>33620</xdr:rowOff>
    </xdr:to>
    <xdr:sp macro="" textlink="">
      <xdr:nvSpPr>
        <xdr:cNvPr id="14" name="Rechthoek: afgeronde hoeken 13">
          <a:hlinkClick xmlns:r="http://schemas.openxmlformats.org/officeDocument/2006/relationships" r:id="rId4"/>
          <a:extLst>
            <a:ext uri="{FF2B5EF4-FFF2-40B4-BE49-F238E27FC236}">
              <a16:creationId xmlns:a16="http://schemas.microsoft.com/office/drawing/2014/main" id="{0E81F0E5-BA9A-4251-AA58-D2621B8ABBC5}"/>
            </a:ext>
          </a:extLst>
        </xdr:cNvPr>
        <xdr:cNvSpPr/>
      </xdr:nvSpPr>
      <xdr:spPr>
        <a:xfrm>
          <a:off x="8281147" y="1759324"/>
          <a:ext cx="1725706" cy="358590"/>
        </a:xfrm>
        <a:prstGeom prst="roundRect">
          <a:avLst/>
        </a:prstGeom>
        <a:solidFill>
          <a:schemeClr val="accent4">
            <a:lumMod val="40000"/>
            <a:lumOff val="60000"/>
          </a:schemeClr>
        </a:solidFill>
        <a:ln w="1905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solidFill>
                <a:sysClr val="windowText" lastClr="000000"/>
              </a:solidFill>
            </a:rPr>
            <a:t>LINK to NC</a:t>
          </a:r>
          <a:r>
            <a:rPr lang="nl-NL" sz="1100" baseline="0">
              <a:solidFill>
                <a:sysClr val="windowText" lastClr="000000"/>
              </a:solidFill>
            </a:rPr>
            <a:t> TAR decision</a:t>
          </a:r>
          <a:endParaRPr lang="nl-NL"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2</xdr:row>
      <xdr:rowOff>9525</xdr:rowOff>
    </xdr:to>
    <xdr:pic>
      <xdr:nvPicPr>
        <xdr:cNvPr id="2" name="Picture 12" descr="GTS_logo_nieuw">
          <a:extLst>
            <a:ext uri="{FF2B5EF4-FFF2-40B4-BE49-F238E27FC236}">
              <a16:creationId xmlns:a16="http://schemas.microsoft.com/office/drawing/2014/main" id="{3CD85508-C0FB-4119-9013-CB5D569F83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76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1047748</xdr:colOff>
      <xdr:row>0</xdr:row>
      <xdr:rowOff>20108</xdr:rowOff>
    </xdr:from>
    <xdr:to>
      <xdr:col>12</xdr:col>
      <xdr:colOff>1054099</xdr:colOff>
      <xdr:row>2</xdr:row>
      <xdr:rowOff>1058</xdr:rowOff>
    </xdr:to>
    <xdr:pic>
      <xdr:nvPicPr>
        <xdr:cNvPr id="3" name="Picture 13" descr="blak E-form GTS">
          <a:extLst>
            <a:ext uri="{FF2B5EF4-FFF2-40B4-BE49-F238E27FC236}">
              <a16:creationId xmlns:a16="http://schemas.microsoft.com/office/drawing/2014/main" id="{01C479AE-006A-4595-87BE-828FC2E0F6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48" y="20108"/>
          <a:ext cx="1160145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25</xdr:row>
      <xdr:rowOff>0</xdr:rowOff>
    </xdr:from>
    <xdr:to>
      <xdr:col>8</xdr:col>
      <xdr:colOff>38100</xdr:colOff>
      <xdr:row>39</xdr:row>
      <xdr:rowOff>190500</xdr:rowOff>
    </xdr:to>
    <xdr:graphicFrame macro="">
      <xdr:nvGraphicFramePr>
        <xdr:cNvPr id="14" name="Grafiek 13">
          <a:extLst>
            <a:ext uri="{FF2B5EF4-FFF2-40B4-BE49-F238E27FC236}">
              <a16:creationId xmlns:a16="http://schemas.microsoft.com/office/drawing/2014/main" id="{A15A074B-B599-47E2-A25A-658BD89A8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25</xdr:row>
      <xdr:rowOff>0</xdr:rowOff>
    </xdr:from>
    <xdr:to>
      <xdr:col>16</xdr:col>
      <xdr:colOff>38100</xdr:colOff>
      <xdr:row>39</xdr:row>
      <xdr:rowOff>190500</xdr:rowOff>
    </xdr:to>
    <xdr:graphicFrame macro="">
      <xdr:nvGraphicFramePr>
        <xdr:cNvPr id="15" name="Grafiek 14">
          <a:extLst>
            <a:ext uri="{FF2B5EF4-FFF2-40B4-BE49-F238E27FC236}">
              <a16:creationId xmlns:a16="http://schemas.microsoft.com/office/drawing/2014/main" id="{EBA9332E-DF75-436A-A635-FE29AB57F9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10</xdr:col>
      <xdr:colOff>370415</xdr:colOff>
      <xdr:row>1</xdr:row>
      <xdr:rowOff>180975</xdr:rowOff>
    </xdr:to>
    <xdr:pic>
      <xdr:nvPicPr>
        <xdr:cNvPr id="3" name="Picture 13" descr="blak E-form GTS">
          <a:extLst>
            <a:ext uri="{FF2B5EF4-FFF2-40B4-BE49-F238E27FC236}">
              <a16:creationId xmlns:a16="http://schemas.microsoft.com/office/drawing/2014/main" id="{61F9607C-29EE-4BAB-BD04-DB9FF88F55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962871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5" name="Picture 12" descr="GTS_logo_nieuw">
          <a:extLst>
            <a:ext uri="{FF2B5EF4-FFF2-40B4-BE49-F238E27FC236}">
              <a16:creationId xmlns:a16="http://schemas.microsoft.com/office/drawing/2014/main" id="{F1C78CE8-70C9-47D9-A9DF-D346AF4162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12</xdr:row>
      <xdr:rowOff>0</xdr:rowOff>
    </xdr:from>
    <xdr:to>
      <xdr:col>9</xdr:col>
      <xdr:colOff>745379</xdr:colOff>
      <xdr:row>24</xdr:row>
      <xdr:rowOff>50987</xdr:rowOff>
    </xdr:to>
    <xdr:graphicFrame macro="">
      <xdr:nvGraphicFramePr>
        <xdr:cNvPr id="7" name="Grafiek 6">
          <a:extLst>
            <a:ext uri="{FF2B5EF4-FFF2-40B4-BE49-F238E27FC236}">
              <a16:creationId xmlns:a16="http://schemas.microsoft.com/office/drawing/2014/main" id="{55E63CC6-9A28-4EAE-8A9B-3E723EA25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10</xdr:row>
      <xdr:rowOff>78442</xdr:rowOff>
    </xdr:from>
    <xdr:to>
      <xdr:col>8</xdr:col>
      <xdr:colOff>470647</xdr:colOff>
      <xdr:row>11</xdr:row>
      <xdr:rowOff>134471</xdr:rowOff>
    </xdr:to>
    <xdr:sp macro="" textlink="">
      <xdr:nvSpPr>
        <xdr:cNvPr id="6" name="Rechthoek: afgeronde hoeken 5">
          <a:hlinkClick xmlns:r="http://schemas.openxmlformats.org/officeDocument/2006/relationships" r:id="rId4"/>
          <a:extLst>
            <a:ext uri="{FF2B5EF4-FFF2-40B4-BE49-F238E27FC236}">
              <a16:creationId xmlns:a16="http://schemas.microsoft.com/office/drawing/2014/main" id="{E78BB37E-A910-4D6D-886F-4F05F37EF0E1}"/>
            </a:ext>
          </a:extLst>
        </xdr:cNvPr>
        <xdr:cNvSpPr/>
      </xdr:nvSpPr>
      <xdr:spPr>
        <a:xfrm>
          <a:off x="4000500" y="2801471"/>
          <a:ext cx="4807323" cy="392206"/>
        </a:xfrm>
        <a:prstGeom prst="roundRect">
          <a:avLst/>
        </a:prstGeom>
        <a:solidFill>
          <a:schemeClr val="accent2">
            <a:lumMod val="40000"/>
            <a:lumOff val="60000"/>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nl-NL" sz="1100"/>
            <a:t>            </a:t>
          </a:r>
          <a:r>
            <a:rPr lang="nl-NL" sz="1400">
              <a:solidFill>
                <a:sysClr val="windowText" lastClr="000000"/>
              </a:solidFill>
            </a:rPr>
            <a:t>CLICK</a:t>
          </a:r>
          <a:r>
            <a:rPr lang="nl-NL" sz="1400" baseline="0">
              <a:solidFill>
                <a:sysClr val="windowText" lastClr="000000"/>
              </a:solidFill>
            </a:rPr>
            <a:t> HERE FOR OUTPUT (Y-Q-M bookings)</a:t>
          </a:r>
          <a:endParaRPr lang="nl-NL"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19</xdr:col>
      <xdr:colOff>33618</xdr:colOff>
      <xdr:row>1</xdr:row>
      <xdr:rowOff>180975</xdr:rowOff>
    </xdr:to>
    <xdr:pic>
      <xdr:nvPicPr>
        <xdr:cNvPr id="2" name="Picture 13" descr="blak E-form GTS">
          <a:extLst>
            <a:ext uri="{FF2B5EF4-FFF2-40B4-BE49-F238E27FC236}">
              <a16:creationId xmlns:a16="http://schemas.microsoft.com/office/drawing/2014/main" id="{B23C7E0F-624A-4CFC-B909-DA1604333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921136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FF8C96CC-B041-4104-AF1F-74F0FD4619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20A9CAE8-321C-4DB9-A499-C10582AE76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19</xdr:col>
      <xdr:colOff>0</xdr:colOff>
      <xdr:row>1</xdr:row>
      <xdr:rowOff>180975</xdr:rowOff>
    </xdr:to>
    <xdr:pic>
      <xdr:nvPicPr>
        <xdr:cNvPr id="2" name="Picture 13" descr="blak E-form GTS">
          <a:extLst>
            <a:ext uri="{FF2B5EF4-FFF2-40B4-BE49-F238E27FC236}">
              <a16:creationId xmlns:a16="http://schemas.microsoft.com/office/drawing/2014/main" id="{0EFEA344-1CD1-477E-BB18-CE1A595094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9177749"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172A66EC-8016-4388-8AF4-4DED46E2B1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2186AD9F-12D3-4A9F-96DB-ADD228C452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1104898</xdr:colOff>
      <xdr:row>0</xdr:row>
      <xdr:rowOff>9525</xdr:rowOff>
    </xdr:from>
    <xdr:to>
      <xdr:col>19</xdr:col>
      <xdr:colOff>22412</xdr:colOff>
      <xdr:row>1</xdr:row>
      <xdr:rowOff>180975</xdr:rowOff>
    </xdr:to>
    <xdr:pic>
      <xdr:nvPicPr>
        <xdr:cNvPr id="2" name="Picture 13" descr="blak E-form GTS">
          <a:extLst>
            <a:ext uri="{FF2B5EF4-FFF2-40B4-BE49-F238E27FC236}">
              <a16:creationId xmlns:a16="http://schemas.microsoft.com/office/drawing/2014/main" id="{5E1FC75D-C017-42CA-88F6-E0A5D9BBDB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8" y="9525"/>
          <a:ext cx="1922257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0</xdr:colOff>
      <xdr:row>2</xdr:row>
      <xdr:rowOff>9525</xdr:rowOff>
    </xdr:to>
    <xdr:pic>
      <xdr:nvPicPr>
        <xdr:cNvPr id="3" name="Picture 12" descr="GTS_logo_nieuw">
          <a:extLst>
            <a:ext uri="{FF2B5EF4-FFF2-40B4-BE49-F238E27FC236}">
              <a16:creationId xmlns:a16="http://schemas.microsoft.com/office/drawing/2014/main" id="{54D7FE30-85AC-4959-8668-9CAA5C2244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4" name="Picture 12" descr="GTS_logo_nieuw">
          <a:extLst>
            <a:ext uri="{FF2B5EF4-FFF2-40B4-BE49-F238E27FC236}">
              <a16:creationId xmlns:a16="http://schemas.microsoft.com/office/drawing/2014/main" id="{B87161F4-8BDB-465C-8DA7-F191A07F63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12</xdr:col>
      <xdr:colOff>370415</xdr:colOff>
      <xdr:row>1</xdr:row>
      <xdr:rowOff>180975</xdr:rowOff>
    </xdr:to>
    <xdr:pic>
      <xdr:nvPicPr>
        <xdr:cNvPr id="2" name="Picture 13" descr="blak E-form GTS">
          <a:extLst>
            <a:ext uri="{FF2B5EF4-FFF2-40B4-BE49-F238E27FC236}">
              <a16:creationId xmlns:a16="http://schemas.microsoft.com/office/drawing/2014/main" id="{775D7FDF-8593-42BB-8B59-577970310F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962871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5" name="Picture 12" descr="GTS_logo_nieuw">
          <a:extLst>
            <a:ext uri="{FF2B5EF4-FFF2-40B4-BE49-F238E27FC236}">
              <a16:creationId xmlns:a16="http://schemas.microsoft.com/office/drawing/2014/main" id="{DCA92534-17D2-4CF9-9988-9635D80E9C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27</xdr:row>
      <xdr:rowOff>0</xdr:rowOff>
    </xdr:from>
    <xdr:to>
      <xdr:col>17</xdr:col>
      <xdr:colOff>100853</xdr:colOff>
      <xdr:row>41</xdr:row>
      <xdr:rowOff>179295</xdr:rowOff>
    </xdr:to>
    <xdr:graphicFrame macro="">
      <xdr:nvGraphicFramePr>
        <xdr:cNvPr id="9" name="Grafiek 8">
          <a:extLst>
            <a:ext uri="{FF2B5EF4-FFF2-40B4-BE49-F238E27FC236}">
              <a16:creationId xmlns:a16="http://schemas.microsoft.com/office/drawing/2014/main" id="{63C92091-D90B-47EA-8F7D-A6D91B9F0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27</xdr:row>
      <xdr:rowOff>0</xdr:rowOff>
    </xdr:from>
    <xdr:to>
      <xdr:col>10</xdr:col>
      <xdr:colOff>60357</xdr:colOff>
      <xdr:row>41</xdr:row>
      <xdr:rowOff>190500</xdr:rowOff>
    </xdr:to>
    <xdr:graphicFrame macro="">
      <xdr:nvGraphicFramePr>
        <xdr:cNvPr id="11" name="Grafiek 10">
          <a:extLst>
            <a:ext uri="{FF2B5EF4-FFF2-40B4-BE49-F238E27FC236}">
              <a16:creationId xmlns:a16="http://schemas.microsoft.com/office/drawing/2014/main" id="{4B97939E-1C53-4FBE-9CCE-54A4C95DC1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26</xdr:row>
      <xdr:rowOff>212911</xdr:rowOff>
    </xdr:from>
    <xdr:to>
      <xdr:col>3</xdr:col>
      <xdr:colOff>3031380</xdr:colOff>
      <xdr:row>40</xdr:row>
      <xdr:rowOff>112059</xdr:rowOff>
    </xdr:to>
    <xdr:graphicFrame macro="">
      <xdr:nvGraphicFramePr>
        <xdr:cNvPr id="6" name="Grafiek 5">
          <a:extLst>
            <a:ext uri="{FF2B5EF4-FFF2-40B4-BE49-F238E27FC236}">
              <a16:creationId xmlns:a16="http://schemas.microsoft.com/office/drawing/2014/main" id="{2DCE37D3-94A1-4CC3-A7B6-DFA4683F5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1104899</xdr:colOff>
      <xdr:row>0</xdr:row>
      <xdr:rowOff>9525</xdr:rowOff>
    </xdr:from>
    <xdr:to>
      <xdr:col>11</xdr:col>
      <xdr:colOff>370415</xdr:colOff>
      <xdr:row>1</xdr:row>
      <xdr:rowOff>180975</xdr:rowOff>
    </xdr:to>
    <xdr:pic>
      <xdr:nvPicPr>
        <xdr:cNvPr id="2" name="Picture 13" descr="blak E-form GTS">
          <a:extLst>
            <a:ext uri="{FF2B5EF4-FFF2-40B4-BE49-F238E27FC236}">
              <a16:creationId xmlns:a16="http://schemas.microsoft.com/office/drawing/2014/main" id="{6292A17F-F72B-4C65-A02C-ABCF73D5E5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9525"/>
          <a:ext cx="1087649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1009650</xdr:colOff>
      <xdr:row>2</xdr:row>
      <xdr:rowOff>9525</xdr:rowOff>
    </xdr:to>
    <xdr:pic>
      <xdr:nvPicPr>
        <xdr:cNvPr id="3" name="Picture 12" descr="GTS_logo_nieuw">
          <a:extLst>
            <a:ext uri="{FF2B5EF4-FFF2-40B4-BE49-F238E27FC236}">
              <a16:creationId xmlns:a16="http://schemas.microsoft.com/office/drawing/2014/main" id="{5DA2CE96-E129-4965-8AC4-EE184712D9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44</xdr:row>
      <xdr:rowOff>168088</xdr:rowOff>
    </xdr:from>
    <xdr:to>
      <xdr:col>13</xdr:col>
      <xdr:colOff>1008529</xdr:colOff>
      <xdr:row>60</xdr:row>
      <xdr:rowOff>174625</xdr:rowOff>
    </xdr:to>
    <xdr:graphicFrame macro="">
      <xdr:nvGraphicFramePr>
        <xdr:cNvPr id="9" name="Grafiek 8">
          <a:extLst>
            <a:ext uri="{FF2B5EF4-FFF2-40B4-BE49-F238E27FC236}">
              <a16:creationId xmlns:a16="http://schemas.microsoft.com/office/drawing/2014/main" id="{3CEEB54D-7F19-4A3F-8A35-08E6B1EEA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9525</xdr:rowOff>
    </xdr:to>
    <xdr:pic>
      <xdr:nvPicPr>
        <xdr:cNvPr id="2" name="Picture 12" descr="GTS_logo_nieuw">
          <a:extLst>
            <a:ext uri="{FF2B5EF4-FFF2-40B4-BE49-F238E27FC236}">
              <a16:creationId xmlns:a16="http://schemas.microsoft.com/office/drawing/2014/main" id="{7FAD4976-8A02-4989-AAF1-B97C892159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76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1104899</xdr:colOff>
      <xdr:row>0</xdr:row>
      <xdr:rowOff>9525</xdr:rowOff>
    </xdr:from>
    <xdr:to>
      <xdr:col>7</xdr:col>
      <xdr:colOff>370415</xdr:colOff>
      <xdr:row>1</xdr:row>
      <xdr:rowOff>180975</xdr:rowOff>
    </xdr:to>
    <xdr:pic>
      <xdr:nvPicPr>
        <xdr:cNvPr id="3" name="Picture 13" descr="blak E-form GTS">
          <a:extLst>
            <a:ext uri="{FF2B5EF4-FFF2-40B4-BE49-F238E27FC236}">
              <a16:creationId xmlns:a16="http://schemas.microsoft.com/office/drawing/2014/main" id="{1416B3C1-7806-49D7-93AC-88ECB857EA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5899" y="9525"/>
          <a:ext cx="912495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1057274</xdr:colOff>
      <xdr:row>2</xdr:row>
      <xdr:rowOff>9525</xdr:rowOff>
    </xdr:to>
    <xdr:pic>
      <xdr:nvPicPr>
        <xdr:cNvPr id="5" name="Picture 12" descr="GTS_logo_nieuw">
          <a:extLst>
            <a:ext uri="{FF2B5EF4-FFF2-40B4-BE49-F238E27FC236}">
              <a16:creationId xmlns:a16="http://schemas.microsoft.com/office/drawing/2014/main" id="{A5D43643-F0C5-4470-9A2D-DC67966123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3827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862853</xdr:colOff>
      <xdr:row>0</xdr:row>
      <xdr:rowOff>0</xdr:rowOff>
    </xdr:from>
    <xdr:to>
      <xdr:col>9</xdr:col>
      <xdr:colOff>371475</xdr:colOff>
      <xdr:row>1</xdr:row>
      <xdr:rowOff>171450</xdr:rowOff>
    </xdr:to>
    <xdr:pic>
      <xdr:nvPicPr>
        <xdr:cNvPr id="2" name="Picture 13" descr="blak E-form GTS">
          <a:extLst>
            <a:ext uri="{FF2B5EF4-FFF2-40B4-BE49-F238E27FC236}">
              <a16:creationId xmlns:a16="http://schemas.microsoft.com/office/drawing/2014/main" id="{FB2B5221-24D2-45E3-A5AE-EA7B262776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0382" y="0"/>
          <a:ext cx="6041652"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762000</xdr:colOff>
      <xdr:row>2</xdr:row>
      <xdr:rowOff>9525</xdr:rowOff>
    </xdr:to>
    <xdr:pic>
      <xdr:nvPicPr>
        <xdr:cNvPr id="3" name="Picture 12" descr="GTS_logo_nieuw">
          <a:extLst>
            <a:ext uri="{FF2B5EF4-FFF2-40B4-BE49-F238E27FC236}">
              <a16:creationId xmlns:a16="http://schemas.microsoft.com/office/drawing/2014/main" id="{36FDA72F-1ADB-44A1-BDB3-D858A54C1F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906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project.LC/Tarief%20herstructiering/Tariefherstructurering%202015/42.%20Calculation%20tool/TESTEN%20TOOLS%20LCK/Calculation%20tool%20non-profiled%20booking%20(for%20te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ION"/>
      <sheetName val="Period booking"/>
      <sheetName val="Reserve Prices"/>
      <sheetName val="bladen rechts alleen voor inter"/>
      <sheetName val="Optimalisation"/>
      <sheetName val="Multipliers and SF"/>
      <sheetName val="Validation"/>
    </sheetNames>
    <sheetDataSet>
      <sheetData sheetId="0"/>
      <sheetData sheetId="1"/>
      <sheetData sheetId="2">
        <row r="13">
          <cell r="C13">
            <v>1.6201322600000001</v>
          </cell>
          <cell r="D13">
            <v>0.78197388000000001</v>
          </cell>
          <cell r="E13">
            <v>0.36741811000000002</v>
          </cell>
          <cell r="F13">
            <v>1.4540239999999999E-2</v>
          </cell>
          <cell r="G13">
            <v>6.0585000000000001E-4</v>
          </cell>
          <cell r="I13">
            <v>0.64805290000000004</v>
          </cell>
          <cell r="J13">
            <v>0.31278955000000003</v>
          </cell>
          <cell r="K13">
            <v>0.14696724</v>
          </cell>
          <cell r="L13">
            <v>5.8161000000000003E-3</v>
          </cell>
          <cell r="M13">
            <v>2.4233999999999999E-4</v>
          </cell>
        </row>
        <row r="14">
          <cell r="C14"/>
          <cell r="D14"/>
          <cell r="E14">
            <v>0.32099201999999999</v>
          </cell>
          <cell r="F14">
            <v>1.357967E-2</v>
          </cell>
          <cell r="G14">
            <v>5.6582000000000008E-4</v>
          </cell>
          <cell r="I14"/>
          <cell r="J14"/>
          <cell r="K14">
            <v>0.12839681</v>
          </cell>
          <cell r="L14">
            <v>5.4318700000000001E-3</v>
          </cell>
          <cell r="M14">
            <v>2.2632999999999998E-4</v>
          </cell>
        </row>
        <row r="15">
          <cell r="C15"/>
          <cell r="D15"/>
          <cell r="E15">
            <v>0.24844463</v>
          </cell>
          <cell r="F15">
            <v>9.8303499999999999E-3</v>
          </cell>
          <cell r="G15">
            <v>4.0959999999999998E-4</v>
          </cell>
          <cell r="I15"/>
          <cell r="J15"/>
          <cell r="K15">
            <v>9.9377850000000004E-2</v>
          </cell>
          <cell r="L15">
            <v>3.9321399999999998E-3</v>
          </cell>
          <cell r="M15">
            <v>1.6384E-4</v>
          </cell>
        </row>
        <row r="16">
          <cell r="C16"/>
          <cell r="D16">
            <v>0.35850958999999999</v>
          </cell>
          <cell r="E16">
            <v>0.17110987</v>
          </cell>
          <cell r="F16">
            <v>6.9951199999999996E-3</v>
          </cell>
          <cell r="G16">
            <v>2.9147E-4</v>
          </cell>
          <cell r="I16"/>
          <cell r="J16">
            <v>0.14340384</v>
          </cell>
          <cell r="K16">
            <v>6.8443950000000003E-2</v>
          </cell>
          <cell r="L16">
            <v>2.7980499999999998E-3</v>
          </cell>
          <cell r="M16">
            <v>1.1658999999999999E-4</v>
          </cell>
        </row>
        <row r="17">
          <cell r="C17"/>
          <cell r="D17"/>
          <cell r="E17">
            <v>0.13914546</v>
          </cell>
          <cell r="F17">
            <v>5.5077900000000003E-3</v>
          </cell>
          <cell r="G17">
            <v>2.2949999999999999E-4</v>
          </cell>
          <cell r="I17"/>
          <cell r="J17"/>
          <cell r="K17">
            <v>5.5658180000000002E-2</v>
          </cell>
          <cell r="L17">
            <v>2.2031099999999999E-3</v>
          </cell>
          <cell r="M17">
            <v>9.1799999999999995E-5</v>
          </cell>
        </row>
        <row r="18">
          <cell r="C18"/>
          <cell r="D18"/>
          <cell r="E18">
            <v>0.11951795</v>
          </cell>
          <cell r="F18">
            <v>4.8880599999999996E-3</v>
          </cell>
          <cell r="G18">
            <v>2.0367000000000001E-4</v>
          </cell>
          <cell r="I18"/>
          <cell r="J18"/>
          <cell r="K18">
            <v>4.7807179999999998E-2</v>
          </cell>
          <cell r="L18">
            <v>1.9552300000000001E-3</v>
          </cell>
          <cell r="M18">
            <v>8.1469999999999991E-5</v>
          </cell>
        </row>
        <row r="19">
          <cell r="C19"/>
          <cell r="D19">
            <v>0.28099998999999998</v>
          </cell>
          <cell r="E19">
            <v>0.11423924000000001</v>
          </cell>
          <cell r="F19">
            <v>4.5162300000000004E-3</v>
          </cell>
          <cell r="G19">
            <v>1.8818E-4</v>
          </cell>
          <cell r="I19"/>
          <cell r="J19">
            <v>0.1124</v>
          </cell>
          <cell r="K19">
            <v>4.5695699999999999E-2</v>
          </cell>
          <cell r="L19">
            <v>1.80649E-3</v>
          </cell>
          <cell r="M19">
            <v>7.5279999999999998E-5</v>
          </cell>
        </row>
        <row r="20">
          <cell r="C20"/>
          <cell r="D20"/>
          <cell r="E20">
            <v>0.10868166</v>
          </cell>
          <cell r="F20">
            <v>4.2993299999999996E-3</v>
          </cell>
          <cell r="G20">
            <v>1.7914E-4</v>
          </cell>
          <cell r="I20"/>
          <cell r="J20"/>
          <cell r="K20">
            <v>4.3472660000000003E-2</v>
          </cell>
          <cell r="L20">
            <v>1.71973E-3</v>
          </cell>
          <cell r="M20">
            <v>7.1659999999999988E-5</v>
          </cell>
        </row>
        <row r="21">
          <cell r="C21"/>
          <cell r="D21"/>
          <cell r="E21">
            <v>0.11433884</v>
          </cell>
          <cell r="F21">
            <v>4.6789099999999997E-3</v>
          </cell>
          <cell r="G21">
            <v>1.9495999999999999E-4</v>
          </cell>
          <cell r="I21"/>
          <cell r="J21"/>
          <cell r="K21">
            <v>4.5735539999999998E-2</v>
          </cell>
          <cell r="L21">
            <v>1.87156E-3</v>
          </cell>
          <cell r="M21">
            <v>7.798999999999999E-5</v>
          </cell>
        </row>
        <row r="22">
          <cell r="C22"/>
          <cell r="D22">
            <v>0.60221555999999998</v>
          </cell>
          <cell r="E22">
            <v>0.15334817000000001</v>
          </cell>
          <cell r="F22">
            <v>6.0732800000000003E-3</v>
          </cell>
          <cell r="G22">
            <v>2.5305999999999999E-4</v>
          </cell>
          <cell r="I22"/>
          <cell r="J22">
            <v>0.24088622000000001</v>
          </cell>
          <cell r="K22">
            <v>6.1339270000000001E-2</v>
          </cell>
          <cell r="L22">
            <v>2.4293100000000001E-3</v>
          </cell>
          <cell r="M22">
            <v>1.0122999999999999E-4</v>
          </cell>
        </row>
        <row r="23">
          <cell r="C23"/>
          <cell r="D23"/>
          <cell r="E23">
            <v>0.24043028</v>
          </cell>
          <cell r="F23">
            <v>9.8303499999999999E-3</v>
          </cell>
          <cell r="G23">
            <v>4.0959999999999998E-4</v>
          </cell>
          <cell r="I23"/>
          <cell r="J23"/>
          <cell r="K23">
            <v>9.6172110000000005E-2</v>
          </cell>
          <cell r="L23">
            <v>3.9321399999999998E-3</v>
          </cell>
          <cell r="M23">
            <v>1.6384E-4</v>
          </cell>
        </row>
        <row r="24">
          <cell r="C24"/>
          <cell r="D24"/>
          <cell r="E24">
            <v>0.32830917999999998</v>
          </cell>
          <cell r="F24">
            <v>1.2990939999999999E-2</v>
          </cell>
          <cell r="G24">
            <v>5.4129000000000004E-4</v>
          </cell>
          <cell r="I24"/>
          <cell r="J24"/>
          <cell r="K24">
            <v>0.13132367</v>
          </cell>
          <cell r="L24">
            <v>5.1963799999999996E-3</v>
          </cell>
          <cell r="M24">
            <v>2.1651999999999999E-4</v>
          </cell>
        </row>
        <row r="31">
          <cell r="C31">
            <v>2.26830679</v>
          </cell>
          <cell r="D31">
            <v>1.0948221300000001</v>
          </cell>
          <cell r="E31">
            <v>0.51441294000000004</v>
          </cell>
          <cell r="F31">
            <v>2.0357429999999999E-2</v>
          </cell>
          <cell r="G31">
            <v>8.4823000000000006E-4</v>
          </cell>
          <cell r="I31">
            <v>0.90732272000000003</v>
          </cell>
          <cell r="J31">
            <v>0.43792884999999998</v>
          </cell>
          <cell r="K31">
            <v>0.20576517</v>
          </cell>
          <cell r="L31">
            <v>8.1429699999999994E-3</v>
          </cell>
          <cell r="M31">
            <v>3.3930000000000001E-4</v>
          </cell>
        </row>
        <row r="32">
          <cell r="C32"/>
          <cell r="D32"/>
          <cell r="E32">
            <v>0.44941292999999999</v>
          </cell>
          <cell r="F32">
            <v>1.9012560000000001E-2</v>
          </cell>
          <cell r="G32">
            <v>7.9220000000000007E-4</v>
          </cell>
          <cell r="I32"/>
          <cell r="J32"/>
          <cell r="K32">
            <v>0.17976517</v>
          </cell>
          <cell r="L32">
            <v>7.6050299999999996E-3</v>
          </cell>
          <cell r="M32">
            <v>3.1688000000000002E-4</v>
          </cell>
        </row>
        <row r="33">
          <cell r="C33"/>
          <cell r="D33"/>
          <cell r="E33">
            <v>0.34784113</v>
          </cell>
          <cell r="F33">
            <v>1.376323E-2</v>
          </cell>
          <cell r="G33">
            <v>5.7347000000000008E-4</v>
          </cell>
          <cell r="I33"/>
          <cell r="J33"/>
          <cell r="K33">
            <v>0.13913644999999999</v>
          </cell>
          <cell r="L33">
            <v>5.5052900000000004E-3</v>
          </cell>
          <cell r="M33">
            <v>2.2939E-4</v>
          </cell>
        </row>
        <row r="34">
          <cell r="C34"/>
          <cell r="D34">
            <v>0.50194035000000004</v>
          </cell>
          <cell r="E34">
            <v>0.23956665999999999</v>
          </cell>
          <cell r="F34">
            <v>9.7936900000000007E-3</v>
          </cell>
          <cell r="G34">
            <v>4.0808000000000001E-4</v>
          </cell>
          <cell r="I34"/>
          <cell r="J34">
            <v>0.20077613999999999</v>
          </cell>
          <cell r="K34">
            <v>9.5826670000000003E-2</v>
          </cell>
          <cell r="L34">
            <v>3.9174800000000001E-3</v>
          </cell>
          <cell r="M34">
            <v>1.6322999999999999E-4</v>
          </cell>
        </row>
        <row r="35">
          <cell r="C35"/>
          <cell r="D35"/>
          <cell r="E35">
            <v>0.19481409</v>
          </cell>
          <cell r="F35">
            <v>7.7113099999999999E-3</v>
          </cell>
          <cell r="G35">
            <v>3.2131E-4</v>
          </cell>
          <cell r="I35"/>
          <cell r="J35"/>
          <cell r="K35">
            <v>7.7925629999999996E-2</v>
          </cell>
          <cell r="L35">
            <v>3.0845299999999998E-3</v>
          </cell>
          <cell r="M35">
            <v>1.2852999999999999E-4</v>
          </cell>
        </row>
        <row r="36">
          <cell r="C36"/>
          <cell r="D36"/>
          <cell r="E36">
            <v>0.16733411000000001</v>
          </cell>
          <cell r="F36">
            <v>6.8436599999999997E-3</v>
          </cell>
          <cell r="G36">
            <v>2.8516000000000001E-4</v>
          </cell>
          <cell r="I36"/>
          <cell r="J36"/>
          <cell r="K36">
            <v>6.6933640000000003E-2</v>
          </cell>
          <cell r="L36">
            <v>2.7374600000000002E-3</v>
          </cell>
          <cell r="M36">
            <v>1.1407E-4</v>
          </cell>
        </row>
        <row r="37">
          <cell r="C37"/>
          <cell r="D37">
            <v>0.39342107999999998</v>
          </cell>
          <cell r="E37">
            <v>0.15994352000000001</v>
          </cell>
          <cell r="F37">
            <v>6.3230600000000001E-3</v>
          </cell>
          <cell r="G37">
            <v>2.6346999999999997E-4</v>
          </cell>
          <cell r="I37"/>
          <cell r="J37">
            <v>0.15736843</v>
          </cell>
          <cell r="K37">
            <v>6.3977409999999998E-2</v>
          </cell>
          <cell r="L37">
            <v>2.52922E-3</v>
          </cell>
          <cell r="M37">
            <v>1.0538999999999999E-4</v>
          </cell>
        </row>
        <row r="38">
          <cell r="C38"/>
          <cell r="D38"/>
          <cell r="E38">
            <v>0.15216247999999999</v>
          </cell>
          <cell r="F38">
            <v>6.0193800000000004E-3</v>
          </cell>
          <cell r="G38">
            <v>2.5081000000000002E-4</v>
          </cell>
          <cell r="I38"/>
          <cell r="J38"/>
          <cell r="K38">
            <v>6.0864990000000001E-2</v>
          </cell>
          <cell r="L38">
            <v>2.4077500000000002E-3</v>
          </cell>
          <cell r="M38">
            <v>1.0033E-4</v>
          </cell>
        </row>
        <row r="39">
          <cell r="C39"/>
          <cell r="D39"/>
          <cell r="E39">
            <v>0.16008296</v>
          </cell>
          <cell r="F39">
            <v>6.5508199999999997E-3</v>
          </cell>
          <cell r="G39">
            <v>2.7295999999999999E-4</v>
          </cell>
          <cell r="I39"/>
          <cell r="J39"/>
          <cell r="K39">
            <v>6.4033190000000004E-2</v>
          </cell>
          <cell r="L39">
            <v>2.6203300000000001E-3</v>
          </cell>
          <cell r="M39">
            <v>1.0918999999999999E-4</v>
          </cell>
        </row>
        <row r="40">
          <cell r="C40"/>
          <cell r="D40">
            <v>0.84314699000000004</v>
          </cell>
          <cell r="E40">
            <v>0.21469895999999999</v>
          </cell>
          <cell r="F40">
            <v>8.5030499999999998E-3</v>
          </cell>
          <cell r="G40">
            <v>3.5429999999999999E-4</v>
          </cell>
          <cell r="I40"/>
          <cell r="J40">
            <v>0.33725878999999997</v>
          </cell>
          <cell r="K40">
            <v>8.5879579999999997E-2</v>
          </cell>
          <cell r="L40">
            <v>3.4012199999999999E-3</v>
          </cell>
          <cell r="M40">
            <v>1.4171999999999999E-4</v>
          </cell>
        </row>
        <row r="41">
          <cell r="C41"/>
          <cell r="D41"/>
          <cell r="E41">
            <v>0.33662045000000002</v>
          </cell>
          <cell r="F41">
            <v>1.376323E-2</v>
          </cell>
          <cell r="G41">
            <v>5.7347000000000008E-4</v>
          </cell>
          <cell r="I41"/>
          <cell r="J41"/>
          <cell r="K41">
            <v>0.13464818000000001</v>
          </cell>
          <cell r="L41">
            <v>5.5052900000000004E-3</v>
          </cell>
          <cell r="M41">
            <v>2.2939E-4</v>
          </cell>
        </row>
        <row r="42">
          <cell r="C42"/>
          <cell r="D42"/>
          <cell r="E42">
            <v>0.4596575</v>
          </cell>
          <cell r="F42">
            <v>1.8188289999999999E-2</v>
          </cell>
          <cell r="G42">
            <v>7.5785000000000002E-4</v>
          </cell>
          <cell r="I42"/>
          <cell r="J42"/>
          <cell r="K42">
            <v>0.183863</v>
          </cell>
          <cell r="L42">
            <v>7.2753200000000001E-3</v>
          </cell>
          <cell r="M42">
            <v>3.0313999999999997E-4</v>
          </cell>
        </row>
      </sheetData>
      <sheetData sheetId="3"/>
      <sheetData sheetId="4"/>
      <sheetData sheetId="5"/>
      <sheetData sheetId="6"/>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sunietransportservices.nl/en/news/tariff-decision-2026" TargetMode="External"/><Relationship Id="rId1" Type="http://schemas.openxmlformats.org/officeDocument/2006/relationships/hyperlink" Target="https://www.acm.nl/nl/publicaties/codebesluit-ter-uitvoering-van-nc-ta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052F0-8823-40D5-9972-471EB6E2E404}">
  <sheetPr codeName="Blad1">
    <tabColor rgb="FF000000"/>
    <pageSetUpPr fitToPage="1"/>
  </sheetPr>
  <dimension ref="A1:L96"/>
  <sheetViews>
    <sheetView zoomScale="85" zoomScaleNormal="85" workbookViewId="0">
      <selection activeCell="C8" sqref="C8"/>
    </sheetView>
  </sheetViews>
  <sheetFormatPr defaultColWidth="0" defaultRowHeight="15" zeroHeight="1" x14ac:dyDescent="0.25"/>
  <cols>
    <col min="1" max="1" width="9.5703125" style="1" customWidth="1"/>
    <col min="2" max="2" width="3.7109375" style="1" customWidth="1"/>
    <col min="3" max="3" width="27.7109375" style="1" customWidth="1"/>
    <col min="4" max="5" width="3.7109375" style="1" customWidth="1"/>
    <col min="6" max="6" width="27.7109375" style="1" customWidth="1"/>
    <col min="7" max="8" width="3.7109375" style="1" customWidth="1"/>
    <col min="9" max="9" width="27.7109375" style="1" customWidth="1"/>
    <col min="10" max="10" width="5.7109375" style="1" customWidth="1"/>
    <col min="11" max="11" width="29.28515625" style="1" customWidth="1"/>
    <col min="12" max="12" width="5.7109375" style="1" customWidth="1"/>
    <col min="13" max="16384" width="9.140625" style="1" hidden="1"/>
  </cols>
  <sheetData>
    <row r="1" spans="2:10" x14ac:dyDescent="0.25"/>
    <row r="2" spans="2:10" x14ac:dyDescent="0.25"/>
    <row r="3" spans="2:10" ht="16.5" customHeight="1" x14ac:dyDescent="0.25"/>
    <row r="4" spans="2:10" s="13" customFormat="1" ht="16.5" customHeight="1" x14ac:dyDescent="0.25">
      <c r="B4" s="13" t="s">
        <v>0</v>
      </c>
    </row>
    <row r="5" spans="2:10" ht="16.5" customHeight="1" x14ac:dyDescent="0.25"/>
    <row r="6" spans="2:10" ht="16.5" customHeight="1" x14ac:dyDescent="0.25">
      <c r="B6" s="295" t="s">
        <v>1</v>
      </c>
      <c r="C6" s="295"/>
      <c r="D6" s="295"/>
      <c r="E6" s="295"/>
      <c r="F6" s="296"/>
      <c r="G6" s="297"/>
      <c r="H6" s="297"/>
      <c r="I6" s="296"/>
      <c r="J6" s="296"/>
    </row>
    <row r="7" spans="2:10" ht="16.5" customHeight="1" x14ac:dyDescent="0.25">
      <c r="B7" s="295" t="s">
        <v>216</v>
      </c>
      <c r="C7" s="295"/>
      <c r="D7" s="295"/>
      <c r="E7" s="295"/>
      <c r="F7" s="296"/>
      <c r="G7" s="298"/>
      <c r="H7" s="298"/>
      <c r="I7" s="296"/>
      <c r="J7" s="297"/>
    </row>
    <row r="8" spans="2:10" ht="16.5" customHeight="1" x14ac:dyDescent="0.25">
      <c r="B8" s="295"/>
      <c r="C8" s="299" t="s">
        <v>218</v>
      </c>
      <c r="D8" s="295"/>
      <c r="E8" s="295"/>
      <c r="F8" s="296"/>
      <c r="G8" s="297"/>
      <c r="H8" s="297"/>
      <c r="I8" s="296"/>
      <c r="J8" s="300"/>
    </row>
    <row r="9" spans="2:10" ht="16.5" customHeight="1" x14ac:dyDescent="0.25">
      <c r="B9" s="295" t="s">
        <v>217</v>
      </c>
      <c r="C9" s="295"/>
      <c r="D9" s="295"/>
      <c r="E9" s="295"/>
      <c r="F9" s="295"/>
      <c r="G9" s="297"/>
      <c r="H9" s="297"/>
      <c r="I9" s="295"/>
      <c r="J9" s="295"/>
    </row>
    <row r="10" spans="2:10" ht="16.5" customHeight="1" x14ac:dyDescent="0.25">
      <c r="B10" s="295"/>
      <c r="C10" s="299" t="s">
        <v>208</v>
      </c>
      <c r="D10" s="295"/>
      <c r="E10" s="295"/>
      <c r="F10" s="296"/>
      <c r="G10" s="297"/>
      <c r="H10" s="297"/>
      <c r="I10" s="296" t="s">
        <v>209</v>
      </c>
      <c r="J10" s="300"/>
    </row>
    <row r="11" spans="2:10" ht="16.5" customHeight="1" x14ac:dyDescent="0.25">
      <c r="B11" s="209"/>
      <c r="C11" s="3"/>
      <c r="D11" s="3"/>
      <c r="E11" s="3"/>
      <c r="F11" s="3"/>
      <c r="I11" s="3"/>
      <c r="J11" s="3"/>
    </row>
    <row r="12" spans="2:10" s="13" customFormat="1" ht="16.5" customHeight="1" x14ac:dyDescent="0.25">
      <c r="B12" s="13" t="s">
        <v>2</v>
      </c>
    </row>
    <row r="13" spans="2:10" ht="16.5" customHeight="1" x14ac:dyDescent="0.25"/>
    <row r="14" spans="2:10" ht="16.5" customHeight="1" x14ac:dyDescent="0.25">
      <c r="B14" s="304" t="s">
        <v>3</v>
      </c>
      <c r="C14" s="305"/>
      <c r="D14" s="9"/>
      <c r="E14" s="7" t="s">
        <v>4</v>
      </c>
      <c r="F14" s="10"/>
    </row>
    <row r="15" spans="2:10" ht="16.5" customHeight="1" x14ac:dyDescent="0.25">
      <c r="B15" s="310" t="s">
        <v>5</v>
      </c>
      <c r="C15" s="311"/>
      <c r="D15" s="11"/>
      <c r="E15" s="8" t="s">
        <v>6</v>
      </c>
      <c r="F15" s="12"/>
    </row>
    <row r="16" spans="2:10" ht="16.5" customHeight="1" x14ac:dyDescent="0.25">
      <c r="B16" s="306" t="s">
        <v>7</v>
      </c>
      <c r="C16" s="307"/>
      <c r="D16" s="11"/>
      <c r="E16" s="8" t="s">
        <v>8</v>
      </c>
      <c r="F16" s="12"/>
    </row>
    <row r="17" spans="2:11" ht="16.5" customHeight="1" x14ac:dyDescent="0.25">
      <c r="B17" s="308" t="s">
        <v>9</v>
      </c>
      <c r="C17" s="309"/>
      <c r="D17" s="11"/>
      <c r="E17" s="8" t="s">
        <v>10</v>
      </c>
      <c r="F17" s="12"/>
    </row>
    <row r="18" spans="2:11" ht="16.5" customHeight="1" x14ac:dyDescent="0.25">
      <c r="B18" s="313" t="s">
        <v>11</v>
      </c>
      <c r="C18" s="314"/>
      <c r="D18" s="292"/>
      <c r="E18" s="293" t="s">
        <v>12</v>
      </c>
      <c r="F18" s="293"/>
      <c r="G18" s="293"/>
      <c r="H18" s="293"/>
      <c r="I18" s="293"/>
      <c r="J18" s="293"/>
      <c r="K18" s="294"/>
    </row>
    <row r="19" spans="2:11" ht="16.5" customHeight="1" x14ac:dyDescent="0.25">
      <c r="C19" s="3"/>
      <c r="D19" s="3"/>
      <c r="E19" s="3"/>
      <c r="F19" s="3"/>
      <c r="I19" s="3"/>
      <c r="J19" s="3"/>
    </row>
    <row r="20" spans="2:11" s="215" customFormat="1" ht="16.5" customHeight="1" x14ac:dyDescent="0.25">
      <c r="B20" s="215" t="s">
        <v>13</v>
      </c>
    </row>
    <row r="21" spans="2:11" s="216" customFormat="1" ht="16.5" customHeight="1" x14ac:dyDescent="0.25"/>
    <row r="22" spans="2:11" s="216" customFormat="1" ht="16.5" customHeight="1" x14ac:dyDescent="0.25">
      <c r="B22" s="217" t="s">
        <v>14</v>
      </c>
    </row>
    <row r="23" spans="2:11" s="218" customFormat="1" ht="16.5" customHeight="1" x14ac:dyDescent="0.25">
      <c r="B23" s="312" t="s">
        <v>15</v>
      </c>
      <c r="C23" s="312"/>
      <c r="D23" s="312"/>
      <c r="E23" s="312"/>
      <c r="F23" s="312"/>
      <c r="G23" s="312"/>
      <c r="H23" s="312"/>
      <c r="I23" s="312"/>
      <c r="J23" s="312"/>
      <c r="K23" s="312"/>
    </row>
    <row r="24" spans="2:11" s="218" customFormat="1" ht="16.5" customHeight="1" x14ac:dyDescent="0.25">
      <c r="B24" s="312"/>
      <c r="C24" s="312"/>
      <c r="D24" s="312"/>
      <c r="E24" s="312"/>
      <c r="F24" s="312"/>
      <c r="G24" s="312"/>
      <c r="H24" s="312"/>
      <c r="I24" s="312"/>
      <c r="J24" s="312"/>
      <c r="K24" s="312"/>
    </row>
    <row r="25" spans="2:11" s="218" customFormat="1" ht="16.5" customHeight="1" x14ac:dyDescent="0.25">
      <c r="B25" s="312"/>
      <c r="C25" s="312"/>
      <c r="D25" s="312"/>
      <c r="E25" s="312"/>
      <c r="F25" s="312"/>
      <c r="G25" s="312"/>
      <c r="H25" s="312"/>
      <c r="I25" s="312"/>
      <c r="J25" s="312"/>
      <c r="K25" s="312"/>
    </row>
    <row r="26" spans="2:11" s="218" customFormat="1" ht="16.5" customHeight="1" x14ac:dyDescent="0.25">
      <c r="C26" s="29"/>
    </row>
    <row r="27" spans="2:11" s="218" customFormat="1" ht="16.5" customHeight="1" x14ac:dyDescent="0.25">
      <c r="B27" s="302" t="s">
        <v>16</v>
      </c>
      <c r="C27" s="302"/>
      <c r="D27" s="302"/>
      <c r="E27" s="302"/>
      <c r="F27" s="302"/>
      <c r="G27" s="302"/>
      <c r="H27" s="302"/>
      <c r="I27" s="302"/>
      <c r="J27" s="302"/>
      <c r="K27" s="302"/>
    </row>
    <row r="28" spans="2:11" s="218" customFormat="1" ht="16.5" customHeight="1" x14ac:dyDescent="0.25">
      <c r="B28" s="302"/>
      <c r="C28" s="302"/>
      <c r="D28" s="302"/>
      <c r="E28" s="302"/>
      <c r="F28" s="302"/>
      <c r="G28" s="302"/>
      <c r="H28" s="302"/>
      <c r="I28" s="302"/>
      <c r="J28" s="302"/>
      <c r="K28" s="302"/>
    </row>
    <row r="29" spans="2:11" s="218" customFormat="1" ht="16.5" customHeight="1" x14ac:dyDescent="0.25">
      <c r="B29" s="302"/>
      <c r="C29" s="302"/>
      <c r="D29" s="302"/>
      <c r="E29" s="302"/>
      <c r="F29" s="302"/>
      <c r="G29" s="302"/>
      <c r="H29" s="302"/>
      <c r="I29" s="302"/>
      <c r="J29" s="302"/>
      <c r="K29" s="302"/>
    </row>
    <row r="30" spans="2:11" s="218" customFormat="1" ht="16.5" customHeight="1" x14ac:dyDescent="0.25">
      <c r="B30" s="302"/>
      <c r="C30" s="302"/>
      <c r="D30" s="302"/>
      <c r="E30" s="302"/>
      <c r="F30" s="302"/>
      <c r="G30" s="302"/>
      <c r="H30" s="302"/>
      <c r="I30" s="302"/>
      <c r="J30" s="302"/>
      <c r="K30" s="302"/>
    </row>
    <row r="31" spans="2:11" s="218" customFormat="1" ht="16.5" customHeight="1" x14ac:dyDescent="0.25">
      <c r="B31" s="288"/>
      <c r="C31" s="288"/>
      <c r="D31" s="288"/>
      <c r="E31" s="288"/>
      <c r="F31" s="288"/>
      <c r="G31" s="288"/>
      <c r="H31" s="288"/>
      <c r="I31" s="288"/>
      <c r="J31" s="288"/>
      <c r="K31" s="288"/>
    </row>
    <row r="32" spans="2:11" s="218" customFormat="1" ht="16.5" customHeight="1" x14ac:dyDescent="0.25">
      <c r="B32" s="219" t="s">
        <v>17</v>
      </c>
      <c r="C32" s="303" t="s">
        <v>18</v>
      </c>
      <c r="D32" s="303"/>
      <c r="E32" s="303"/>
      <c r="F32" s="303"/>
      <c r="G32" s="303"/>
      <c r="H32" s="303"/>
      <c r="I32" s="303"/>
      <c r="J32" s="303"/>
      <c r="K32" s="303"/>
    </row>
    <row r="33" spans="2:11" s="218" customFormat="1" ht="16.5" customHeight="1" x14ac:dyDescent="0.25">
      <c r="B33" s="219"/>
      <c r="C33" s="303"/>
      <c r="D33" s="303"/>
      <c r="E33" s="303"/>
      <c r="F33" s="303"/>
      <c r="G33" s="303"/>
      <c r="H33" s="303"/>
      <c r="I33" s="303"/>
      <c r="J33" s="303"/>
      <c r="K33" s="303"/>
    </row>
    <row r="34" spans="2:11" s="218" customFormat="1" ht="16.5" customHeight="1" x14ac:dyDescent="0.25">
      <c r="B34" s="219"/>
      <c r="C34" s="303"/>
      <c r="D34" s="303"/>
      <c r="E34" s="303"/>
      <c r="F34" s="303"/>
      <c r="G34" s="303"/>
      <c r="H34" s="303"/>
      <c r="I34" s="303"/>
      <c r="J34" s="303"/>
      <c r="K34" s="303"/>
    </row>
    <row r="35" spans="2:11" s="218" customFormat="1" ht="16.5" customHeight="1" x14ac:dyDescent="0.25">
      <c r="B35" s="219"/>
      <c r="C35" s="220"/>
      <c r="D35" s="221"/>
      <c r="E35" s="221"/>
      <c r="F35" s="221"/>
      <c r="G35" s="221"/>
      <c r="H35" s="221"/>
      <c r="I35" s="221"/>
      <c r="J35" s="221"/>
      <c r="K35" s="221"/>
    </row>
    <row r="36" spans="2:11" s="218" customFormat="1" ht="16.5" customHeight="1" x14ac:dyDescent="0.25">
      <c r="B36" s="219" t="s">
        <v>19</v>
      </c>
      <c r="C36" s="303" t="s">
        <v>20</v>
      </c>
      <c r="D36" s="303"/>
      <c r="E36" s="303"/>
      <c r="F36" s="303"/>
      <c r="G36" s="303"/>
      <c r="H36" s="303"/>
      <c r="I36" s="303"/>
      <c r="J36" s="303"/>
      <c r="K36" s="303"/>
    </row>
    <row r="37" spans="2:11" s="218" customFormat="1" ht="16.5" customHeight="1" x14ac:dyDescent="0.25">
      <c r="B37" s="219"/>
      <c r="C37" s="303"/>
      <c r="D37" s="303"/>
      <c r="E37" s="303"/>
      <c r="F37" s="303"/>
      <c r="G37" s="303"/>
      <c r="H37" s="303"/>
      <c r="I37" s="303"/>
      <c r="J37" s="303"/>
      <c r="K37" s="303"/>
    </row>
    <row r="38" spans="2:11" s="218" customFormat="1" ht="16.5" customHeight="1" x14ac:dyDescent="0.25">
      <c r="B38" s="219"/>
      <c r="C38" s="303"/>
      <c r="D38" s="303"/>
      <c r="E38" s="303"/>
      <c r="F38" s="303"/>
      <c r="G38" s="303"/>
      <c r="H38" s="303"/>
      <c r="I38" s="303"/>
      <c r="J38" s="303"/>
      <c r="K38" s="303"/>
    </row>
    <row r="39" spans="2:11" s="218" customFormat="1" ht="16.5" customHeight="1" x14ac:dyDescent="0.25">
      <c r="B39" s="219"/>
      <c r="C39" s="220"/>
      <c r="D39" s="221"/>
      <c r="E39" s="221"/>
      <c r="F39" s="221"/>
      <c r="G39" s="221"/>
      <c r="H39" s="221"/>
      <c r="I39" s="221"/>
      <c r="J39" s="221"/>
      <c r="K39" s="221"/>
    </row>
    <row r="40" spans="2:11" s="218" customFormat="1" ht="16.5" customHeight="1" x14ac:dyDescent="0.25">
      <c r="B40" s="219" t="s">
        <v>21</v>
      </c>
      <c r="C40" s="303" t="s">
        <v>22</v>
      </c>
      <c r="D40" s="303"/>
      <c r="E40" s="303"/>
      <c r="F40" s="303"/>
      <c r="G40" s="303"/>
      <c r="H40" s="303"/>
      <c r="I40" s="303"/>
      <c r="J40" s="303"/>
      <c r="K40" s="303"/>
    </row>
    <row r="41" spans="2:11" s="218" customFormat="1" ht="16.5" customHeight="1" x14ac:dyDescent="0.25">
      <c r="B41" s="219"/>
      <c r="C41" s="303"/>
      <c r="D41" s="303"/>
      <c r="E41" s="303"/>
      <c r="F41" s="303"/>
      <c r="G41" s="303"/>
      <c r="H41" s="303"/>
      <c r="I41" s="303"/>
      <c r="J41" s="303"/>
      <c r="K41" s="303"/>
    </row>
    <row r="42" spans="2:11" s="218" customFormat="1" ht="16.5" customHeight="1" x14ac:dyDescent="0.25">
      <c r="B42" s="221"/>
      <c r="C42" s="303"/>
      <c r="D42" s="303"/>
      <c r="E42" s="303"/>
      <c r="F42" s="303"/>
      <c r="G42" s="303"/>
      <c r="H42" s="303"/>
      <c r="I42" s="303"/>
      <c r="J42" s="303"/>
      <c r="K42" s="303"/>
    </row>
    <row r="43" spans="2:11" s="218" customFormat="1" ht="16.5" customHeight="1" x14ac:dyDescent="0.25">
      <c r="B43" s="221"/>
      <c r="C43" s="220"/>
      <c r="D43" s="221"/>
      <c r="E43" s="221"/>
      <c r="F43" s="221"/>
      <c r="G43" s="221"/>
      <c r="H43" s="221"/>
      <c r="I43" s="221"/>
      <c r="J43" s="221"/>
      <c r="K43" s="221"/>
    </row>
    <row r="44" spans="2:11" s="218" customFormat="1" ht="16.5" customHeight="1" x14ac:dyDescent="0.25">
      <c r="B44" s="217" t="s">
        <v>23</v>
      </c>
      <c r="C44" s="222"/>
    </row>
    <row r="45" spans="2:11" s="218" customFormat="1" ht="16.5" customHeight="1" x14ac:dyDescent="0.25">
      <c r="B45" s="217"/>
      <c r="C45" s="222"/>
    </row>
    <row r="46" spans="2:11" s="218" customFormat="1" ht="16.5" customHeight="1" x14ac:dyDescent="0.25">
      <c r="B46" s="223" t="s">
        <v>24</v>
      </c>
      <c r="C46" s="224" t="s">
        <v>25</v>
      </c>
      <c r="D46" s="221"/>
      <c r="E46" s="221"/>
      <c r="F46" s="221"/>
      <c r="G46" s="221"/>
      <c r="H46" s="221"/>
      <c r="I46" s="221"/>
      <c r="J46" s="221"/>
      <c r="K46" s="221"/>
    </row>
    <row r="47" spans="2:11" s="218" customFormat="1" ht="16.5" customHeight="1" x14ac:dyDescent="0.25">
      <c r="B47" s="223"/>
      <c r="C47" s="227"/>
      <c r="D47" s="221"/>
      <c r="E47" s="221"/>
      <c r="F47" s="221"/>
      <c r="G47" s="221"/>
      <c r="H47" s="221"/>
      <c r="I47" s="221"/>
      <c r="J47" s="221"/>
      <c r="K47" s="221"/>
    </row>
    <row r="48" spans="2:11" s="218" customFormat="1" ht="16.5" customHeight="1" x14ac:dyDescent="0.25">
      <c r="B48" s="223" t="s">
        <v>24</v>
      </c>
      <c r="C48" s="224" t="s">
        <v>26</v>
      </c>
      <c r="D48" s="229"/>
      <c r="E48" s="229"/>
      <c r="F48" s="229"/>
      <c r="G48" s="229"/>
      <c r="H48" s="229"/>
      <c r="I48" s="229"/>
      <c r="J48" s="229"/>
      <c r="K48" s="229"/>
    </row>
    <row r="49" spans="2:11" s="218" customFormat="1" ht="16.5" customHeight="1" x14ac:dyDescent="0.25">
      <c r="C49" s="229"/>
      <c r="D49" s="229"/>
      <c r="E49" s="229"/>
      <c r="F49" s="229"/>
      <c r="G49" s="229"/>
      <c r="H49" s="229"/>
      <c r="I49" s="229"/>
      <c r="J49" s="229"/>
      <c r="K49" s="229"/>
    </row>
    <row r="50" spans="2:11" s="218" customFormat="1" ht="16.5" customHeight="1" x14ac:dyDescent="0.25">
      <c r="C50" s="233" t="s">
        <v>27</v>
      </c>
      <c r="D50" s="231"/>
      <c r="E50" s="231"/>
      <c r="F50" s="231"/>
      <c r="G50" s="231"/>
      <c r="H50" s="231"/>
      <c r="I50" s="231"/>
      <c r="J50" s="231"/>
      <c r="K50" s="231"/>
    </row>
    <row r="51" spans="2:11" s="218" customFormat="1" ht="16.5" customHeight="1" x14ac:dyDescent="0.25">
      <c r="C51" s="231"/>
      <c r="D51" s="231"/>
      <c r="E51" s="231"/>
      <c r="F51" s="231"/>
      <c r="G51" s="231"/>
      <c r="H51" s="231"/>
      <c r="I51" s="231"/>
      <c r="J51" s="231"/>
      <c r="K51" s="231"/>
    </row>
    <row r="52" spans="2:11" s="218" customFormat="1" ht="16.5" customHeight="1" x14ac:dyDescent="0.25">
      <c r="C52" s="315" t="s">
        <v>28</v>
      </c>
      <c r="D52" s="315"/>
      <c r="E52" s="315"/>
      <c r="F52" s="315"/>
      <c r="G52" s="315"/>
      <c r="H52" s="315"/>
      <c r="I52" s="315"/>
      <c r="J52" s="315"/>
      <c r="K52" s="315"/>
    </row>
    <row r="53" spans="2:11" s="218" customFormat="1" ht="16.5" customHeight="1" x14ac:dyDescent="0.25">
      <c r="C53" s="315"/>
      <c r="D53" s="315"/>
      <c r="E53" s="315"/>
      <c r="F53" s="315"/>
      <c r="G53" s="315"/>
      <c r="H53" s="315"/>
      <c r="I53" s="315"/>
      <c r="J53" s="315"/>
      <c r="K53" s="315"/>
    </row>
    <row r="54" spans="2:11" s="218" customFormat="1" ht="16.5" customHeight="1" x14ac:dyDescent="0.25">
      <c r="B54" s="223"/>
      <c r="C54" s="315"/>
      <c r="D54" s="315"/>
      <c r="E54" s="315"/>
      <c r="F54" s="315"/>
      <c r="G54" s="315"/>
      <c r="H54" s="315"/>
      <c r="I54" s="315"/>
      <c r="J54" s="315"/>
      <c r="K54" s="315"/>
    </row>
    <row r="55" spans="2:11" s="218" customFormat="1" ht="16.5" customHeight="1" x14ac:dyDescent="0.25">
      <c r="B55" s="223"/>
      <c r="C55" s="290"/>
      <c r="D55" s="290"/>
      <c r="E55" s="290"/>
      <c r="F55" s="290"/>
      <c r="G55" s="290"/>
      <c r="H55" s="290"/>
      <c r="I55" s="290"/>
      <c r="J55" s="290"/>
      <c r="K55" s="290"/>
    </row>
    <row r="56" spans="2:11" s="218" customFormat="1" ht="16.5" customHeight="1" x14ac:dyDescent="0.25">
      <c r="C56" s="234" t="s">
        <v>29</v>
      </c>
      <c r="D56" s="232"/>
      <c r="E56" s="232"/>
      <c r="F56" s="232"/>
      <c r="G56" s="232"/>
      <c r="H56" s="232"/>
      <c r="I56" s="232"/>
      <c r="J56" s="232"/>
      <c r="K56" s="232"/>
    </row>
    <row r="57" spans="2:11" s="218" customFormat="1" ht="16.5" customHeight="1" x14ac:dyDescent="0.25">
      <c r="C57" s="230"/>
      <c r="D57" s="221"/>
      <c r="E57" s="221"/>
      <c r="F57" s="221"/>
      <c r="G57" s="221"/>
      <c r="H57" s="221"/>
      <c r="I57" s="221"/>
      <c r="J57" s="221"/>
      <c r="K57" s="221"/>
    </row>
    <row r="58" spans="2:11" s="218" customFormat="1" ht="16.5" customHeight="1" x14ac:dyDescent="0.25">
      <c r="B58" s="223" t="s">
        <v>24</v>
      </c>
      <c r="C58" s="303" t="s">
        <v>30</v>
      </c>
      <c r="D58" s="303"/>
      <c r="E58" s="303"/>
      <c r="F58" s="303"/>
      <c r="G58" s="303"/>
      <c r="H58" s="303"/>
      <c r="I58" s="303"/>
      <c r="J58" s="303"/>
      <c r="K58" s="303"/>
    </row>
    <row r="59" spans="2:11" s="218" customFormat="1" ht="16.5" customHeight="1" x14ac:dyDescent="0.25">
      <c r="C59" s="303"/>
      <c r="D59" s="303"/>
      <c r="E59" s="303"/>
      <c r="F59" s="303"/>
      <c r="G59" s="303"/>
      <c r="H59" s="303"/>
      <c r="I59" s="303"/>
      <c r="J59" s="303"/>
      <c r="K59" s="303"/>
    </row>
    <row r="60" spans="2:11" s="218" customFormat="1" ht="16.5" customHeight="1" x14ac:dyDescent="0.25">
      <c r="C60" s="229"/>
      <c r="D60" s="229"/>
      <c r="E60" s="229"/>
      <c r="F60" s="229"/>
      <c r="G60" s="229"/>
      <c r="H60" s="229"/>
      <c r="I60" s="229"/>
      <c r="J60" s="229"/>
      <c r="K60" s="229"/>
    </row>
    <row r="61" spans="2:11" s="218" customFormat="1" ht="16.5" customHeight="1" x14ac:dyDescent="0.25">
      <c r="B61" s="223" t="s">
        <v>24</v>
      </c>
      <c r="C61" s="303" t="s">
        <v>31</v>
      </c>
      <c r="D61" s="303"/>
      <c r="E61" s="303"/>
      <c r="F61" s="303"/>
      <c r="G61" s="303"/>
      <c r="H61" s="303"/>
      <c r="I61" s="303"/>
      <c r="J61" s="303"/>
      <c r="K61" s="303"/>
    </row>
    <row r="62" spans="2:11" s="218" customFormat="1" ht="16.5" customHeight="1" x14ac:dyDescent="0.25">
      <c r="C62" s="303"/>
      <c r="D62" s="303"/>
      <c r="E62" s="303"/>
      <c r="F62" s="303"/>
      <c r="G62" s="303"/>
      <c r="H62" s="303"/>
      <c r="I62" s="303"/>
      <c r="J62" s="303"/>
      <c r="K62" s="303"/>
    </row>
    <row r="63" spans="2:11" s="218" customFormat="1" ht="16.5" customHeight="1" x14ac:dyDescent="0.25">
      <c r="C63" s="229"/>
      <c r="D63" s="229"/>
      <c r="E63" s="229"/>
      <c r="F63" s="229"/>
      <c r="G63" s="229"/>
      <c r="H63" s="229"/>
      <c r="I63" s="229"/>
      <c r="J63" s="229"/>
      <c r="K63" s="229"/>
    </row>
    <row r="64" spans="2:11" s="218" customFormat="1" ht="16.5" customHeight="1" x14ac:dyDescent="0.25">
      <c r="B64" s="223" t="s">
        <v>24</v>
      </c>
      <c r="C64" s="224" t="s">
        <v>210</v>
      </c>
      <c r="D64" s="229"/>
      <c r="E64" s="229"/>
      <c r="F64" s="229"/>
      <c r="G64" s="229"/>
      <c r="H64" s="229"/>
      <c r="I64" s="229"/>
      <c r="J64" s="229"/>
      <c r="K64" s="229"/>
    </row>
    <row r="65" spans="2:11" s="218" customFormat="1" ht="16.5" customHeight="1" x14ac:dyDescent="0.25">
      <c r="C65" s="288"/>
      <c r="D65" s="288"/>
      <c r="E65" s="288"/>
      <c r="F65" s="288"/>
      <c r="G65" s="288"/>
      <c r="H65" s="288"/>
      <c r="I65" s="288"/>
      <c r="J65" s="288"/>
      <c r="K65" s="288"/>
    </row>
    <row r="66" spans="2:11" s="218" customFormat="1" ht="16.5" customHeight="1" x14ac:dyDescent="0.25">
      <c r="B66" s="217" t="s">
        <v>32</v>
      </c>
      <c r="C66" s="288"/>
      <c r="D66" s="288"/>
      <c r="E66" s="288"/>
      <c r="F66" s="288"/>
      <c r="G66" s="288"/>
      <c r="H66" s="288"/>
      <c r="I66" s="288"/>
      <c r="J66" s="288"/>
      <c r="K66" s="288"/>
    </row>
    <row r="67" spans="2:11" s="218" customFormat="1" ht="16.5" customHeight="1" x14ac:dyDescent="0.25">
      <c r="B67" s="223" t="s">
        <v>24</v>
      </c>
      <c r="C67" s="303" t="s">
        <v>211</v>
      </c>
      <c r="D67" s="303"/>
      <c r="E67" s="303"/>
      <c r="F67" s="303"/>
      <c r="G67" s="303"/>
      <c r="H67" s="303"/>
      <c r="I67" s="303"/>
      <c r="J67" s="303"/>
      <c r="K67" s="303"/>
    </row>
    <row r="68" spans="2:11" s="218" customFormat="1" ht="16.5" customHeight="1" x14ac:dyDescent="0.25">
      <c r="B68" s="223"/>
      <c r="C68" s="303"/>
      <c r="D68" s="303"/>
      <c r="E68" s="303"/>
      <c r="F68" s="303"/>
      <c r="G68" s="303"/>
      <c r="H68" s="303"/>
      <c r="I68" s="303"/>
      <c r="J68" s="303"/>
      <c r="K68" s="303"/>
    </row>
    <row r="69" spans="2:11" s="218" customFormat="1" ht="16.5" customHeight="1" x14ac:dyDescent="0.25">
      <c r="B69" s="223" t="s">
        <v>24</v>
      </c>
      <c r="C69" s="224" t="s">
        <v>212</v>
      </c>
      <c r="D69" s="228"/>
      <c r="E69" s="228"/>
      <c r="F69" s="228"/>
      <c r="G69" s="228"/>
      <c r="H69" s="228"/>
      <c r="I69" s="228"/>
      <c r="J69" s="228"/>
      <c r="K69" s="228"/>
    </row>
    <row r="70" spans="2:11" s="218" customFormat="1" ht="16.5" customHeight="1" x14ac:dyDescent="0.25">
      <c r="C70" s="289"/>
      <c r="D70" s="289"/>
      <c r="E70" s="289"/>
      <c r="F70" s="289"/>
      <c r="G70" s="289"/>
      <c r="H70" s="289"/>
      <c r="I70" s="289"/>
      <c r="J70" s="289"/>
      <c r="K70" s="289"/>
    </row>
    <row r="71" spans="2:11" s="218" customFormat="1" ht="16.5" customHeight="1" x14ac:dyDescent="0.25">
      <c r="B71" s="217" t="s">
        <v>33</v>
      </c>
      <c r="C71" s="289"/>
      <c r="D71" s="289"/>
      <c r="E71" s="289"/>
      <c r="F71" s="289"/>
      <c r="G71" s="289"/>
      <c r="H71" s="289"/>
      <c r="I71" s="289"/>
      <c r="J71" s="289"/>
      <c r="K71" s="289"/>
    </row>
    <row r="72" spans="2:11" s="218" customFormat="1" ht="16.5" customHeight="1" x14ac:dyDescent="0.25">
      <c r="B72" s="312" t="s">
        <v>34</v>
      </c>
      <c r="C72" s="312"/>
      <c r="D72" s="312"/>
      <c r="E72" s="312"/>
      <c r="F72" s="312"/>
      <c r="G72" s="312"/>
      <c r="H72" s="312"/>
      <c r="I72" s="312"/>
      <c r="J72" s="312"/>
      <c r="K72" s="312"/>
    </row>
    <row r="73" spans="2:11" s="218" customFormat="1" ht="16.5" customHeight="1" x14ac:dyDescent="0.25">
      <c r="B73" s="312"/>
      <c r="C73" s="312"/>
      <c r="D73" s="312"/>
      <c r="E73" s="312"/>
      <c r="F73" s="312"/>
      <c r="G73" s="312"/>
      <c r="H73" s="312"/>
      <c r="I73" s="312"/>
      <c r="J73" s="312"/>
      <c r="K73" s="312"/>
    </row>
    <row r="74" spans="2:11" s="218" customFormat="1" ht="16.5" customHeight="1" x14ac:dyDescent="0.25">
      <c r="B74" s="312"/>
      <c r="C74" s="312"/>
      <c r="D74" s="312"/>
      <c r="E74" s="312"/>
      <c r="F74" s="312"/>
      <c r="G74" s="312"/>
      <c r="H74" s="312"/>
      <c r="I74" s="312"/>
      <c r="J74" s="312"/>
      <c r="K74" s="312"/>
    </row>
    <row r="75" spans="2:11" s="218" customFormat="1" ht="16.5" customHeight="1" x14ac:dyDescent="0.25"/>
    <row r="76" spans="2:11" s="215" customFormat="1" ht="16.5" customHeight="1" x14ac:dyDescent="0.25"/>
    <row r="77" spans="2:11" ht="16.5" hidden="1" customHeight="1" x14ac:dyDescent="0.25"/>
    <row r="78" spans="2:11" ht="16.5" hidden="1" customHeight="1" x14ac:dyDescent="0.25"/>
    <row r="79" spans="2:11" ht="16.5" hidden="1" customHeight="1" x14ac:dyDescent="0.25"/>
    <row r="80" spans="2:11" ht="16.5" hidden="1" customHeight="1" x14ac:dyDescent="0.25"/>
    <row r="81" spans="2:11" ht="16.5" hidden="1" customHeight="1" x14ac:dyDescent="0.25">
      <c r="C81" s="225"/>
    </row>
    <row r="82" spans="2:11" ht="16.5" hidden="1" customHeight="1" x14ac:dyDescent="0.25">
      <c r="B82" s="235"/>
    </row>
    <row r="83" spans="2:11" ht="16.5" hidden="1" customHeight="1" x14ac:dyDescent="0.25"/>
    <row r="84" spans="2:11" ht="16.5" hidden="1" customHeight="1" x14ac:dyDescent="0.25"/>
    <row r="85" spans="2:11" hidden="1" x14ac:dyDescent="0.25">
      <c r="C85" s="226"/>
    </row>
    <row r="88" spans="2:11" hidden="1" x14ac:dyDescent="0.25">
      <c r="C88" s="289"/>
      <c r="D88" s="289"/>
      <c r="E88" s="289"/>
      <c r="F88" s="289"/>
      <c r="G88" s="289"/>
      <c r="H88" s="289"/>
      <c r="I88" s="289"/>
      <c r="J88" s="289"/>
      <c r="K88" s="289"/>
    </row>
    <row r="90" spans="2:11" hidden="1" x14ac:dyDescent="0.25">
      <c r="C90" s="226"/>
    </row>
    <row r="93" spans="2:11" hidden="1" x14ac:dyDescent="0.25">
      <c r="C93" s="289"/>
      <c r="D93" s="289"/>
      <c r="E93" s="289"/>
      <c r="F93" s="289"/>
      <c r="G93" s="289"/>
      <c r="H93" s="289"/>
      <c r="I93" s="289"/>
      <c r="J93" s="289"/>
      <c r="K93" s="289"/>
    </row>
    <row r="96" spans="2:11" hidden="1" x14ac:dyDescent="0.25">
      <c r="C96" s="289"/>
      <c r="D96" s="289"/>
      <c r="E96" s="289"/>
      <c r="F96" s="289"/>
      <c r="G96" s="289"/>
      <c r="H96" s="289"/>
      <c r="I96" s="289"/>
      <c r="J96" s="289"/>
      <c r="K96" s="289"/>
    </row>
  </sheetData>
  <sheetProtection algorithmName="SHA-512" hashValue="/MmSebDyu1QFGNVhlvZhQD3rRMy6xwgKI8yh76j56tV92HAClVxTFbJsCwnk0noq7D9ooFuZv8PWKmV5mr8Fhg==" saltValue="kRm5R3VbBKVr9Vr5HqWpoQ==" spinCount="100000" sheet="1" selectLockedCells="1" selectUnlockedCells="1"/>
  <mergeCells count="15">
    <mergeCell ref="B72:K74"/>
    <mergeCell ref="C61:K62"/>
    <mergeCell ref="C58:K59"/>
    <mergeCell ref="C52:K54"/>
    <mergeCell ref="C67:K68"/>
    <mergeCell ref="B27:K30"/>
    <mergeCell ref="C32:K34"/>
    <mergeCell ref="C36:K38"/>
    <mergeCell ref="C40:K42"/>
    <mergeCell ref="B14:C14"/>
    <mergeCell ref="B16:C16"/>
    <mergeCell ref="B17:C17"/>
    <mergeCell ref="B15:C15"/>
    <mergeCell ref="B23:K25"/>
    <mergeCell ref="B18:C18"/>
  </mergeCells>
  <hyperlinks>
    <hyperlink ref="C10" r:id="rId1" xr:uid="{9FBAEBFA-A29B-46A2-B1BB-E4AE03356820}"/>
    <hyperlink ref="C8" r:id="rId2" xr:uid="{8E1AF449-03C4-405C-9D05-0AFD89237786}"/>
  </hyperlinks>
  <pageMargins left="0.25" right="0.25" top="0.75" bottom="0.75" header="0.3" footer="0.3"/>
  <pageSetup paperSize="9" scale="78"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C9C10-215A-4C5F-9C47-1F2DD229DC02}">
  <sheetPr codeName="Blad6">
    <tabColor theme="8" tint="0.39997558519241921"/>
    <pageSetUpPr fitToPage="1"/>
  </sheetPr>
  <dimension ref="A1:L31"/>
  <sheetViews>
    <sheetView zoomScale="85" zoomScaleNormal="85" workbookViewId="0">
      <selection activeCell="C7" sqref="C7"/>
    </sheetView>
  </sheetViews>
  <sheetFormatPr defaultColWidth="0" defaultRowHeight="15" zeroHeight="1" x14ac:dyDescent="0.25"/>
  <cols>
    <col min="1" max="1" width="5.7109375" style="1" customWidth="1"/>
    <col min="2" max="2" width="3.7109375" style="1" customWidth="1"/>
    <col min="3" max="3" width="27.7109375" style="1" customWidth="1"/>
    <col min="4" max="5" width="3.7109375" style="1" customWidth="1"/>
    <col min="6" max="6" width="27.7109375" style="1" customWidth="1"/>
    <col min="7" max="8" width="3.7109375" style="1" customWidth="1"/>
    <col min="9" max="9" width="27.7109375" style="1" customWidth="1"/>
    <col min="10" max="10" width="5.7109375" style="1" customWidth="1"/>
    <col min="11" max="11" width="3.7109375" style="1" customWidth="1"/>
    <col min="12" max="12" width="3.7109375" style="1" hidden="1" customWidth="1"/>
    <col min="13" max="16384" width="9.140625" style="1" hidden="1"/>
  </cols>
  <sheetData>
    <row r="1" spans="1:10" x14ac:dyDescent="0.25"/>
    <row r="2" spans="1:10" x14ac:dyDescent="0.25"/>
    <row r="3" spans="1:10" ht="16.5" customHeight="1" x14ac:dyDescent="0.25"/>
    <row r="4" spans="1:10" s="165" customFormat="1" ht="16.5" customHeight="1" x14ac:dyDescent="0.25">
      <c r="A4" s="13"/>
      <c r="B4" s="13" t="s">
        <v>135</v>
      </c>
      <c r="C4" s="13"/>
      <c r="D4" s="13"/>
      <c r="E4" s="13"/>
      <c r="F4" s="13"/>
      <c r="G4" s="13"/>
      <c r="H4" s="13"/>
      <c r="I4" s="13"/>
      <c r="J4" s="13"/>
    </row>
    <row r="5" spans="1:10" ht="16.5" customHeight="1" x14ac:dyDescent="0.25"/>
    <row r="6" spans="1:10" ht="16.5" customHeight="1" x14ac:dyDescent="0.25">
      <c r="C6" s="78" t="s">
        <v>206</v>
      </c>
      <c r="D6" s="3"/>
      <c r="E6" s="2"/>
      <c r="F6" s="2"/>
      <c r="I6" s="2"/>
      <c r="J6" s="2"/>
    </row>
    <row r="7" spans="1:10" ht="16.5" customHeight="1" x14ac:dyDescent="0.25">
      <c r="C7" s="77" t="s">
        <v>136</v>
      </c>
      <c r="D7" s="3"/>
      <c r="E7" s="2"/>
      <c r="F7" s="2"/>
      <c r="I7" s="2"/>
      <c r="J7" s="2"/>
    </row>
    <row r="8" spans="1:10" ht="16.5" customHeight="1" x14ac:dyDescent="0.25">
      <c r="C8" s="77" t="s">
        <v>205</v>
      </c>
      <c r="D8" s="3"/>
      <c r="E8" s="2"/>
      <c r="F8" s="2"/>
      <c r="I8" s="2"/>
      <c r="J8" s="2"/>
    </row>
    <row r="9" spans="1:10" ht="16.5" customHeight="1" x14ac:dyDescent="0.25">
      <c r="C9" s="12" t="s">
        <v>137</v>
      </c>
      <c r="D9" s="3"/>
      <c r="E9" s="3"/>
      <c r="F9" s="3"/>
      <c r="I9" s="3"/>
      <c r="J9" s="3"/>
    </row>
    <row r="10" spans="1:10" ht="16.5" customHeight="1" x14ac:dyDescent="0.25">
      <c r="C10" s="12" t="s">
        <v>138</v>
      </c>
    </row>
    <row r="11" spans="1:10" ht="16.5" customHeight="1" x14ac:dyDescent="0.25">
      <c r="C11" s="4"/>
      <c r="J11" s="5"/>
    </row>
    <row r="12" spans="1:10" s="165" customFormat="1" ht="16.5" customHeight="1" x14ac:dyDescent="0.25">
      <c r="A12" s="13"/>
      <c r="B12" s="13" t="s">
        <v>139</v>
      </c>
      <c r="C12" s="13"/>
      <c r="D12" s="13"/>
      <c r="E12" s="13"/>
      <c r="F12" s="13"/>
      <c r="G12" s="13"/>
      <c r="H12" s="13"/>
      <c r="I12" s="13"/>
      <c r="J12" s="13"/>
    </row>
    <row r="13" spans="1:10" ht="16.5" customHeight="1" x14ac:dyDescent="0.25"/>
    <row r="14" spans="1:10" ht="16.5" customHeight="1" x14ac:dyDescent="0.25">
      <c r="C14" s="10" t="s">
        <v>41</v>
      </c>
    </row>
    <row r="15" spans="1:10" ht="16.5" customHeight="1" x14ac:dyDescent="0.25">
      <c r="C15" s="12" t="s">
        <v>140</v>
      </c>
    </row>
    <row r="16" spans="1:10" ht="16.5" customHeight="1" x14ac:dyDescent="0.25"/>
    <row r="17" ht="16.5" hidden="1" customHeight="1" x14ac:dyDescent="0.25"/>
    <row r="18" ht="16.5" hidden="1" customHeight="1" x14ac:dyDescent="0.25"/>
    <row r="19" ht="16.5" hidden="1" customHeight="1" x14ac:dyDescent="0.25"/>
    <row r="20" ht="16.5" hidden="1" customHeight="1" x14ac:dyDescent="0.25"/>
    <row r="21" ht="16.5" hidden="1" customHeight="1" x14ac:dyDescent="0.25"/>
    <row r="22" ht="16.5" hidden="1" customHeight="1" x14ac:dyDescent="0.25"/>
    <row r="23" ht="16.5" hidden="1" customHeight="1" x14ac:dyDescent="0.25"/>
    <row r="24" ht="16.5" hidden="1" customHeight="1" x14ac:dyDescent="0.25"/>
    <row r="25" ht="16.5" hidden="1" customHeight="1" x14ac:dyDescent="0.25"/>
    <row r="26" ht="16.5" hidden="1" customHeight="1" x14ac:dyDescent="0.25"/>
    <row r="27" ht="16.5" hidden="1" customHeight="1" x14ac:dyDescent="0.25"/>
    <row r="28" ht="16.5" hidden="1" customHeight="1" x14ac:dyDescent="0.25"/>
    <row r="29" ht="16.5" hidden="1" customHeight="1" x14ac:dyDescent="0.25"/>
    <row r="30" ht="16.5" hidden="1" customHeight="1" x14ac:dyDescent="0.25"/>
    <row r="31" ht="16.5" hidden="1" customHeight="1" x14ac:dyDescent="0.25"/>
  </sheetData>
  <sheetProtection selectLockedCells="1" selectUnlockedCells="1"/>
  <conditionalFormatting sqref="C14:C15">
    <cfRule type="expression" dxfId="6" priority="1">
      <formula>C14=#REF!</formula>
    </cfRule>
  </conditionalFormatting>
  <pageMargins left="0.25" right="0.25"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7EDBA-A5AE-4F80-973D-2431D916C697}">
  <sheetPr codeName="Blad8">
    <tabColor theme="7" tint="0.39997558519241921"/>
    <pageSetUpPr fitToPage="1"/>
  </sheetPr>
  <dimension ref="A1:AH231"/>
  <sheetViews>
    <sheetView zoomScale="85" zoomScaleNormal="85" workbookViewId="0"/>
  </sheetViews>
  <sheetFormatPr defaultColWidth="0" defaultRowHeight="15" customHeight="1" zeroHeight="1" x14ac:dyDescent="0.25"/>
  <cols>
    <col min="1" max="1" width="5.7109375" style="1" customWidth="1"/>
    <col min="2" max="9" width="15.7109375" style="1" customWidth="1"/>
    <col min="10" max="10" width="15.7109375" style="14" customWidth="1"/>
    <col min="11" max="13" width="15.7109375" style="1" customWidth="1"/>
    <col min="14" max="17" width="15.85546875" style="1" customWidth="1"/>
    <col min="18" max="30" width="15.7109375" style="1" customWidth="1"/>
    <col min="31" max="31" width="9.140625" style="1" customWidth="1"/>
    <col min="32" max="34" width="0" style="1" hidden="1" customWidth="1"/>
    <col min="35" max="16384" width="9.140625" style="1" hidden="1"/>
  </cols>
  <sheetData>
    <row r="1" spans="1:34" x14ac:dyDescent="0.25"/>
    <row r="2" spans="1:34" x14ac:dyDescent="0.25"/>
    <row r="3" spans="1:34" ht="17.25" customHeight="1" x14ac:dyDescent="0.25"/>
    <row r="4" spans="1:34" ht="16.5" customHeight="1" x14ac:dyDescent="0.25">
      <c r="Z4" s="15"/>
    </row>
    <row r="5" spans="1:34" s="117" customFormat="1" ht="36" customHeight="1" x14ac:dyDescent="0.25">
      <c r="A5" s="83"/>
      <c r="B5" s="84" t="s">
        <v>141</v>
      </c>
      <c r="C5" s="84"/>
      <c r="D5" s="84"/>
      <c r="E5" s="84"/>
      <c r="F5" s="84"/>
      <c r="G5" s="84"/>
      <c r="H5" s="84"/>
      <c r="I5" s="84"/>
      <c r="J5" s="84"/>
      <c r="K5" s="84"/>
      <c r="L5" s="84"/>
      <c r="M5" s="82"/>
      <c r="N5" s="82"/>
      <c r="O5" s="82"/>
      <c r="P5" s="82"/>
      <c r="Q5" s="83"/>
      <c r="R5" s="83"/>
      <c r="S5" s="83"/>
      <c r="T5" s="83"/>
      <c r="U5" s="83"/>
      <c r="V5" s="83"/>
      <c r="W5" s="83"/>
      <c r="X5" s="83"/>
      <c r="Y5" s="83"/>
      <c r="Z5" s="85"/>
      <c r="AA5" s="85"/>
      <c r="AB5" s="83"/>
      <c r="AC5" s="85"/>
      <c r="AD5" s="85"/>
      <c r="AE5" s="83"/>
      <c r="AH5" s="154"/>
    </row>
    <row r="6" spans="1:34" ht="16.5" customHeight="1" x14ac:dyDescent="0.25">
      <c r="Z6" s="15"/>
    </row>
    <row r="7" spans="1:34" ht="23.25" customHeight="1" x14ac:dyDescent="0.25">
      <c r="E7" s="328" t="s">
        <v>142</v>
      </c>
      <c r="F7" s="329"/>
      <c r="G7" s="329"/>
      <c r="H7" s="352"/>
      <c r="J7" s="328" t="s">
        <v>143</v>
      </c>
      <c r="K7" s="329"/>
      <c r="L7" s="329"/>
      <c r="M7" s="352"/>
      <c r="Z7" s="15"/>
    </row>
    <row r="8" spans="1:34" ht="16.5" customHeight="1" x14ac:dyDescent="0.25">
      <c r="Z8" s="15"/>
    </row>
    <row r="9" spans="1:34" ht="49.5" customHeight="1" x14ac:dyDescent="0.25">
      <c r="C9" s="67" t="s">
        <v>144</v>
      </c>
      <c r="E9" s="67" t="s">
        <v>114</v>
      </c>
      <c r="F9" s="67" t="s">
        <v>115</v>
      </c>
      <c r="G9" s="67" t="s">
        <v>116</v>
      </c>
      <c r="H9" s="67" t="s">
        <v>117</v>
      </c>
      <c r="J9" s="67" t="s">
        <v>114</v>
      </c>
      <c r="K9" s="67" t="s">
        <v>115</v>
      </c>
      <c r="L9" s="67" t="s">
        <v>116</v>
      </c>
      <c r="M9" s="67" t="s">
        <v>117</v>
      </c>
    </row>
    <row r="10" spans="1:34" ht="16.5" customHeight="1" x14ac:dyDescent="0.25">
      <c r="B10" s="6"/>
      <c r="C10" s="23" t="s">
        <v>119</v>
      </c>
      <c r="E10" s="23" t="s">
        <v>119</v>
      </c>
      <c r="F10" s="23" t="s">
        <v>119</v>
      </c>
      <c r="G10" s="23" t="s">
        <v>119</v>
      </c>
      <c r="H10" s="23" t="s">
        <v>119</v>
      </c>
      <c r="J10" s="23" t="s">
        <v>119</v>
      </c>
      <c r="K10" s="23" t="s">
        <v>119</v>
      </c>
      <c r="L10" s="23" t="s">
        <v>119</v>
      </c>
      <c r="M10" s="23" t="s">
        <v>119</v>
      </c>
    </row>
    <row r="11" spans="1:34" ht="16.5" customHeight="1" x14ac:dyDescent="0.25">
      <c r="B11" s="17" t="s">
        <v>39</v>
      </c>
      <c r="C11" s="100">
        <f>IF('Profiled booking'!C13&lt;0,0,'Profiled booking'!C13)</f>
        <v>100000</v>
      </c>
      <c r="D11" s="106"/>
      <c r="E11" s="167">
        <f>F130</f>
        <v>100000</v>
      </c>
      <c r="F11" s="167">
        <f t="shared" ref="F11:G11" si="0">G130</f>
        <v>0</v>
      </c>
      <c r="G11" s="167">
        <f t="shared" si="0"/>
        <v>0</v>
      </c>
      <c r="H11" s="100">
        <f t="shared" ref="H11:H22" si="1">SUM(E11:G11)</f>
        <v>100000</v>
      </c>
      <c r="I11" s="106"/>
      <c r="J11" s="167">
        <f t="shared" ref="J11:J22" si="2">F216</f>
        <v>100000</v>
      </c>
      <c r="K11" s="167">
        <f t="shared" ref="K11:K22" si="3">G216</f>
        <v>0</v>
      </c>
      <c r="L11" s="167">
        <f t="shared" ref="L11:L22" si="4">H216</f>
        <v>0</v>
      </c>
      <c r="M11" s="100">
        <f t="shared" ref="M11:M22" si="5">SUM(J11:L11)</f>
        <v>100000</v>
      </c>
    </row>
    <row r="12" spans="1:34" ht="16.5" customHeight="1" x14ac:dyDescent="0.25">
      <c r="B12" s="35" t="s">
        <v>45</v>
      </c>
      <c r="C12" s="100">
        <f>IF('Profiled booking'!C14&lt;0,0,'Profiled booking'!C14)</f>
        <v>100000</v>
      </c>
      <c r="D12" s="106"/>
      <c r="E12" s="167">
        <f t="shared" ref="E12:G22" si="6">F131</f>
        <v>100000</v>
      </c>
      <c r="F12" s="167">
        <f t="shared" si="6"/>
        <v>0</v>
      </c>
      <c r="G12" s="167">
        <f t="shared" si="6"/>
        <v>0</v>
      </c>
      <c r="H12" s="100">
        <f t="shared" si="1"/>
        <v>100000</v>
      </c>
      <c r="I12" s="106"/>
      <c r="J12" s="167">
        <f t="shared" si="2"/>
        <v>100000</v>
      </c>
      <c r="K12" s="167">
        <f t="shared" si="3"/>
        <v>0</v>
      </c>
      <c r="L12" s="167">
        <f t="shared" si="4"/>
        <v>0</v>
      </c>
      <c r="M12" s="100">
        <f t="shared" si="5"/>
        <v>100000</v>
      </c>
    </row>
    <row r="13" spans="1:34" ht="16.5" customHeight="1" x14ac:dyDescent="0.25">
      <c r="B13" s="35" t="s">
        <v>46</v>
      </c>
      <c r="C13" s="100">
        <f>IF('Profiled booking'!C15&lt;0,0,'Profiled booking'!C15)</f>
        <v>100000</v>
      </c>
      <c r="D13" s="106"/>
      <c r="E13" s="167">
        <f t="shared" si="6"/>
        <v>100000</v>
      </c>
      <c r="F13" s="167">
        <f t="shared" si="6"/>
        <v>0</v>
      </c>
      <c r="G13" s="167">
        <f t="shared" si="6"/>
        <v>0</v>
      </c>
      <c r="H13" s="100">
        <f t="shared" si="1"/>
        <v>100000</v>
      </c>
      <c r="I13" s="106"/>
      <c r="J13" s="167">
        <f t="shared" si="2"/>
        <v>100000</v>
      </c>
      <c r="K13" s="167">
        <f t="shared" si="3"/>
        <v>0</v>
      </c>
      <c r="L13" s="167">
        <f t="shared" si="4"/>
        <v>0</v>
      </c>
      <c r="M13" s="100">
        <f t="shared" si="5"/>
        <v>100000</v>
      </c>
    </row>
    <row r="14" spans="1:34" ht="16.5" customHeight="1" x14ac:dyDescent="0.25">
      <c r="B14" s="35" t="s">
        <v>47</v>
      </c>
      <c r="C14" s="100">
        <f>IF('Profiled booking'!C16&lt;0,0,'Profiled booking'!C16)</f>
        <v>100000</v>
      </c>
      <c r="D14" s="106"/>
      <c r="E14" s="167">
        <f t="shared" si="6"/>
        <v>100000</v>
      </c>
      <c r="F14" s="167">
        <f t="shared" si="6"/>
        <v>0</v>
      </c>
      <c r="G14" s="167">
        <f t="shared" si="6"/>
        <v>0</v>
      </c>
      <c r="H14" s="100">
        <f t="shared" si="1"/>
        <v>100000</v>
      </c>
      <c r="I14" s="106"/>
      <c r="J14" s="167">
        <f t="shared" si="2"/>
        <v>100000</v>
      </c>
      <c r="K14" s="167">
        <f t="shared" si="3"/>
        <v>0</v>
      </c>
      <c r="L14" s="167">
        <f t="shared" si="4"/>
        <v>0</v>
      </c>
      <c r="M14" s="100">
        <f t="shared" si="5"/>
        <v>100000</v>
      </c>
    </row>
    <row r="15" spans="1:34" ht="16.5" customHeight="1" x14ac:dyDescent="0.25">
      <c r="B15" s="35" t="s">
        <v>48</v>
      </c>
      <c r="C15" s="100">
        <f>IF('Profiled booking'!C17&lt;0,0,'Profiled booking'!C17)</f>
        <v>100000</v>
      </c>
      <c r="D15" s="106"/>
      <c r="E15" s="167">
        <f t="shared" si="6"/>
        <v>100000</v>
      </c>
      <c r="F15" s="167">
        <f t="shared" si="6"/>
        <v>0</v>
      </c>
      <c r="G15" s="167">
        <f t="shared" si="6"/>
        <v>0</v>
      </c>
      <c r="H15" s="100">
        <f t="shared" si="1"/>
        <v>100000</v>
      </c>
      <c r="I15" s="106"/>
      <c r="J15" s="167">
        <f t="shared" si="2"/>
        <v>100000</v>
      </c>
      <c r="K15" s="167">
        <f t="shared" si="3"/>
        <v>0</v>
      </c>
      <c r="L15" s="167">
        <f t="shared" si="4"/>
        <v>0</v>
      </c>
      <c r="M15" s="100">
        <f t="shared" si="5"/>
        <v>100000</v>
      </c>
    </row>
    <row r="16" spans="1:34" ht="16.5" customHeight="1" x14ac:dyDescent="0.25">
      <c r="B16" s="35" t="s">
        <v>49</v>
      </c>
      <c r="C16" s="100">
        <f>IF('Profiled booking'!C18&lt;0,0,'Profiled booking'!C18)</f>
        <v>100000</v>
      </c>
      <c r="D16" s="106"/>
      <c r="E16" s="167">
        <f t="shared" si="6"/>
        <v>100000</v>
      </c>
      <c r="F16" s="167">
        <f t="shared" si="6"/>
        <v>0</v>
      </c>
      <c r="G16" s="167">
        <f t="shared" si="6"/>
        <v>0</v>
      </c>
      <c r="H16" s="100">
        <f t="shared" si="1"/>
        <v>100000</v>
      </c>
      <c r="I16" s="106"/>
      <c r="J16" s="167">
        <f t="shared" si="2"/>
        <v>100000</v>
      </c>
      <c r="K16" s="167">
        <f t="shared" si="3"/>
        <v>0</v>
      </c>
      <c r="L16" s="167">
        <f t="shared" si="4"/>
        <v>0</v>
      </c>
      <c r="M16" s="100">
        <f t="shared" si="5"/>
        <v>100000</v>
      </c>
    </row>
    <row r="17" spans="2:13" ht="16.5" customHeight="1" x14ac:dyDescent="0.25">
      <c r="B17" s="35" t="s">
        <v>50</v>
      </c>
      <c r="C17" s="100">
        <f>IF('Profiled booking'!C19&lt;0,0,'Profiled booking'!C19)</f>
        <v>100000</v>
      </c>
      <c r="D17" s="106"/>
      <c r="E17" s="167">
        <f t="shared" si="6"/>
        <v>100000</v>
      </c>
      <c r="F17" s="167">
        <f t="shared" si="6"/>
        <v>0</v>
      </c>
      <c r="G17" s="167">
        <f t="shared" si="6"/>
        <v>0</v>
      </c>
      <c r="H17" s="100">
        <f t="shared" si="1"/>
        <v>100000</v>
      </c>
      <c r="I17" s="106"/>
      <c r="J17" s="167">
        <f t="shared" si="2"/>
        <v>100000</v>
      </c>
      <c r="K17" s="167">
        <f t="shared" si="3"/>
        <v>0</v>
      </c>
      <c r="L17" s="167">
        <f t="shared" si="4"/>
        <v>0</v>
      </c>
      <c r="M17" s="100">
        <f t="shared" si="5"/>
        <v>100000</v>
      </c>
    </row>
    <row r="18" spans="2:13" ht="16.5" customHeight="1" x14ac:dyDescent="0.25">
      <c r="B18" s="35" t="s">
        <v>51</v>
      </c>
      <c r="C18" s="100">
        <f>IF('Profiled booking'!C20&lt;0,0,'Profiled booking'!C20)</f>
        <v>100000</v>
      </c>
      <c r="D18" s="106"/>
      <c r="E18" s="167">
        <f t="shared" si="6"/>
        <v>100000</v>
      </c>
      <c r="F18" s="167">
        <f t="shared" si="6"/>
        <v>0</v>
      </c>
      <c r="G18" s="167">
        <f t="shared" si="6"/>
        <v>0</v>
      </c>
      <c r="H18" s="100">
        <f t="shared" si="1"/>
        <v>100000</v>
      </c>
      <c r="I18" s="106"/>
      <c r="J18" s="167">
        <f t="shared" si="2"/>
        <v>100000</v>
      </c>
      <c r="K18" s="167">
        <f t="shared" si="3"/>
        <v>0</v>
      </c>
      <c r="L18" s="167">
        <f t="shared" si="4"/>
        <v>0</v>
      </c>
      <c r="M18" s="100">
        <f t="shared" si="5"/>
        <v>100000</v>
      </c>
    </row>
    <row r="19" spans="2:13" ht="16.5" customHeight="1" x14ac:dyDescent="0.25">
      <c r="B19" s="35" t="s">
        <v>52</v>
      </c>
      <c r="C19" s="100">
        <f>IF('Profiled booking'!C21&lt;0,0,'Profiled booking'!C21)</f>
        <v>100000</v>
      </c>
      <c r="D19" s="106"/>
      <c r="E19" s="167">
        <f t="shared" si="6"/>
        <v>100000</v>
      </c>
      <c r="F19" s="167">
        <f t="shared" si="6"/>
        <v>0</v>
      </c>
      <c r="G19" s="167">
        <f t="shared" si="6"/>
        <v>0</v>
      </c>
      <c r="H19" s="100">
        <f t="shared" si="1"/>
        <v>100000</v>
      </c>
      <c r="I19" s="106"/>
      <c r="J19" s="167">
        <f t="shared" si="2"/>
        <v>100000</v>
      </c>
      <c r="K19" s="167">
        <f t="shared" si="3"/>
        <v>0</v>
      </c>
      <c r="L19" s="167">
        <f t="shared" si="4"/>
        <v>0</v>
      </c>
      <c r="M19" s="100">
        <f t="shared" si="5"/>
        <v>100000</v>
      </c>
    </row>
    <row r="20" spans="2:13" ht="16.5" customHeight="1" x14ac:dyDescent="0.25">
      <c r="B20" s="35" t="s">
        <v>53</v>
      </c>
      <c r="C20" s="100">
        <f>IF('Profiled booking'!C22&lt;0,0,'Profiled booking'!C22)</f>
        <v>100000</v>
      </c>
      <c r="D20" s="106"/>
      <c r="E20" s="167">
        <f t="shared" si="6"/>
        <v>100000</v>
      </c>
      <c r="F20" s="167">
        <f t="shared" si="6"/>
        <v>0</v>
      </c>
      <c r="G20" s="167">
        <f t="shared" si="6"/>
        <v>0</v>
      </c>
      <c r="H20" s="100">
        <f t="shared" si="1"/>
        <v>100000</v>
      </c>
      <c r="I20" s="106"/>
      <c r="J20" s="167">
        <f t="shared" si="2"/>
        <v>100000</v>
      </c>
      <c r="K20" s="167">
        <f t="shared" si="3"/>
        <v>0</v>
      </c>
      <c r="L20" s="167">
        <f t="shared" si="4"/>
        <v>0</v>
      </c>
      <c r="M20" s="100">
        <f t="shared" si="5"/>
        <v>100000</v>
      </c>
    </row>
    <row r="21" spans="2:13" ht="16.5" customHeight="1" x14ac:dyDescent="0.25">
      <c r="B21" s="35" t="s">
        <v>54</v>
      </c>
      <c r="C21" s="100">
        <f>IF('Profiled booking'!C23&lt;0,0,'Profiled booking'!C23)</f>
        <v>100000</v>
      </c>
      <c r="D21" s="106"/>
      <c r="E21" s="167">
        <f t="shared" si="6"/>
        <v>100000</v>
      </c>
      <c r="F21" s="167">
        <f t="shared" si="6"/>
        <v>0</v>
      </c>
      <c r="G21" s="167">
        <f t="shared" si="6"/>
        <v>0</v>
      </c>
      <c r="H21" s="100">
        <f t="shared" si="1"/>
        <v>100000</v>
      </c>
      <c r="I21" s="106"/>
      <c r="J21" s="167">
        <f t="shared" si="2"/>
        <v>100000</v>
      </c>
      <c r="K21" s="167">
        <f t="shared" si="3"/>
        <v>0</v>
      </c>
      <c r="L21" s="167">
        <f t="shared" si="4"/>
        <v>0</v>
      </c>
      <c r="M21" s="100">
        <f t="shared" si="5"/>
        <v>100000</v>
      </c>
    </row>
    <row r="22" spans="2:13" ht="16.5" customHeight="1" thickBot="1" x14ac:dyDescent="0.3">
      <c r="B22" s="110" t="s">
        <v>55</v>
      </c>
      <c r="C22" s="101">
        <f>IF('Profiled booking'!C24&lt;0,0,'Profiled booking'!C24)</f>
        <v>100000</v>
      </c>
      <c r="D22" s="106"/>
      <c r="E22" s="182">
        <f t="shared" si="6"/>
        <v>100000</v>
      </c>
      <c r="F22" s="182">
        <f t="shared" si="6"/>
        <v>0</v>
      </c>
      <c r="G22" s="182">
        <f t="shared" si="6"/>
        <v>0</v>
      </c>
      <c r="H22" s="101">
        <f t="shared" si="1"/>
        <v>100000</v>
      </c>
      <c r="I22" s="106"/>
      <c r="J22" s="182">
        <f t="shared" si="2"/>
        <v>100000</v>
      </c>
      <c r="K22" s="182">
        <f t="shared" si="3"/>
        <v>0</v>
      </c>
      <c r="L22" s="182">
        <f t="shared" si="4"/>
        <v>0</v>
      </c>
      <c r="M22" s="101">
        <f t="shared" si="5"/>
        <v>100000</v>
      </c>
    </row>
    <row r="23" spans="2:13" ht="16.5" customHeight="1" thickTop="1" x14ac:dyDescent="0.25">
      <c r="B23" s="68" t="s">
        <v>145</v>
      </c>
      <c r="C23" s="102">
        <f>SUM(C11:C22)</f>
        <v>1200000</v>
      </c>
      <c r="D23" s="106"/>
      <c r="E23" s="103"/>
      <c r="F23" s="103"/>
      <c r="G23" s="103"/>
      <c r="H23" s="102">
        <f>SUM(H11:H22)</f>
        <v>1200000</v>
      </c>
      <c r="I23" s="106"/>
      <c r="J23" s="103"/>
      <c r="K23" s="103"/>
      <c r="L23" s="103"/>
      <c r="M23" s="102">
        <f>SUM(M11:M22)</f>
        <v>1200000</v>
      </c>
    </row>
    <row r="24" spans="2:13" ht="16.5" customHeight="1" x14ac:dyDescent="0.25">
      <c r="B24" s="19"/>
      <c r="C24" s="104"/>
      <c r="D24" s="104"/>
      <c r="E24" s="104"/>
      <c r="F24" s="104"/>
      <c r="G24" s="104"/>
      <c r="H24" s="104"/>
      <c r="I24" s="104"/>
      <c r="J24" s="105"/>
      <c r="K24" s="106"/>
      <c r="L24" s="106"/>
      <c r="M24" s="104"/>
    </row>
    <row r="25" spans="2:13" ht="16.5" customHeight="1" x14ac:dyDescent="0.25">
      <c r="B25" s="19"/>
      <c r="C25" s="104"/>
      <c r="D25" s="104"/>
      <c r="E25" s="104"/>
      <c r="F25" s="104"/>
      <c r="G25" s="104"/>
      <c r="H25" s="104"/>
      <c r="I25" s="104"/>
      <c r="J25" s="105"/>
      <c r="K25" s="106"/>
      <c r="L25" s="106"/>
      <c r="M25" s="104"/>
    </row>
    <row r="26" spans="2:13" ht="16.5" customHeight="1" x14ac:dyDescent="0.25">
      <c r="B26" s="19"/>
      <c r="C26" s="104"/>
      <c r="D26" s="104"/>
      <c r="E26" s="104"/>
      <c r="F26" s="104"/>
      <c r="G26" s="104"/>
      <c r="H26" s="104"/>
      <c r="I26" s="104"/>
      <c r="J26" s="105"/>
      <c r="K26" s="106"/>
      <c r="L26" s="106"/>
      <c r="M26" s="104"/>
    </row>
    <row r="27" spans="2:13" ht="16.5" customHeight="1" x14ac:dyDescent="0.25">
      <c r="B27" s="19"/>
      <c r="C27" s="104"/>
      <c r="D27" s="104"/>
      <c r="E27" s="104"/>
      <c r="F27" s="104"/>
      <c r="G27" s="104"/>
      <c r="H27" s="104"/>
      <c r="I27" s="104"/>
      <c r="J27" s="105"/>
      <c r="K27" s="106"/>
      <c r="L27" s="106"/>
      <c r="M27" s="104"/>
    </row>
    <row r="28" spans="2:13" ht="16.5" customHeight="1" x14ac:dyDescent="0.25">
      <c r="B28" s="19"/>
      <c r="C28" s="104"/>
      <c r="D28" s="104"/>
      <c r="E28" s="104"/>
      <c r="F28" s="104"/>
      <c r="G28" s="104"/>
      <c r="H28" s="104"/>
      <c r="I28" s="104"/>
      <c r="J28" s="105"/>
      <c r="K28" s="106"/>
      <c r="L28" s="106"/>
      <c r="M28" s="104"/>
    </row>
    <row r="29" spans="2:13" ht="16.5" customHeight="1" x14ac:dyDescent="0.25">
      <c r="B29" s="19"/>
      <c r="C29" s="104"/>
      <c r="D29" s="104"/>
      <c r="E29" s="104"/>
      <c r="F29" s="104"/>
      <c r="G29" s="104"/>
      <c r="H29" s="104"/>
      <c r="I29" s="104"/>
      <c r="J29" s="105"/>
      <c r="K29" s="106"/>
      <c r="L29" s="106"/>
      <c r="M29" s="104"/>
    </row>
    <row r="30" spans="2:13" ht="16.5" customHeight="1" x14ac:dyDescent="0.25">
      <c r="B30" s="19"/>
      <c r="C30" s="104"/>
      <c r="D30" s="104"/>
      <c r="E30" s="104"/>
      <c r="F30" s="104"/>
      <c r="G30" s="104"/>
      <c r="H30" s="104"/>
      <c r="I30" s="104"/>
      <c r="J30" s="105"/>
      <c r="K30" s="106"/>
      <c r="L30" s="106"/>
      <c r="M30" s="104"/>
    </row>
    <row r="31" spans="2:13" ht="16.5" customHeight="1" x14ac:dyDescent="0.25">
      <c r="B31" s="19"/>
      <c r="C31" s="104"/>
      <c r="D31" s="104"/>
      <c r="E31" s="104"/>
      <c r="F31" s="104"/>
      <c r="G31" s="104"/>
      <c r="H31" s="104"/>
      <c r="I31" s="104"/>
      <c r="J31" s="105"/>
      <c r="K31" s="106"/>
      <c r="L31" s="106"/>
      <c r="M31" s="104"/>
    </row>
    <row r="32" spans="2:13" ht="16.5" customHeight="1" x14ac:dyDescent="0.25">
      <c r="B32" s="19"/>
      <c r="C32" s="104"/>
      <c r="D32" s="104"/>
      <c r="E32" s="104"/>
      <c r="F32" s="104"/>
      <c r="G32" s="104"/>
      <c r="H32" s="104"/>
      <c r="I32" s="104"/>
      <c r="J32" s="105"/>
      <c r="K32" s="106"/>
      <c r="L32" s="106"/>
      <c r="M32" s="104"/>
    </row>
    <row r="33" spans="1:34" ht="16.5" customHeight="1" x14ac:dyDescent="0.25">
      <c r="B33" s="19"/>
      <c r="C33" s="104"/>
      <c r="D33" s="104"/>
      <c r="E33" s="104"/>
      <c r="F33" s="104"/>
      <c r="G33" s="104"/>
      <c r="H33" s="104"/>
      <c r="I33" s="104"/>
      <c r="J33" s="105"/>
      <c r="K33" s="106"/>
      <c r="L33" s="106"/>
      <c r="M33" s="104"/>
    </row>
    <row r="34" spans="1:34" ht="16.5" customHeight="1" x14ac:dyDescent="0.25">
      <c r="B34" s="19"/>
      <c r="C34" s="104"/>
      <c r="D34" s="104"/>
      <c r="E34" s="104"/>
      <c r="F34" s="104"/>
      <c r="G34" s="104"/>
      <c r="H34" s="104"/>
      <c r="I34" s="104"/>
      <c r="J34" s="105"/>
      <c r="K34" s="106"/>
      <c r="L34" s="106"/>
      <c r="M34" s="104"/>
    </row>
    <row r="35" spans="1:34" ht="16.5" customHeight="1" x14ac:dyDescent="0.25">
      <c r="B35" s="19"/>
      <c r="C35" s="104"/>
      <c r="D35" s="104"/>
      <c r="E35" s="104"/>
      <c r="F35" s="104"/>
      <c r="G35" s="104"/>
      <c r="H35" s="104"/>
      <c r="I35" s="104"/>
      <c r="J35" s="105"/>
      <c r="K35" s="106"/>
      <c r="L35" s="106"/>
      <c r="M35" s="104"/>
    </row>
    <row r="36" spans="1:34" ht="16.5" customHeight="1" x14ac:dyDescent="0.25">
      <c r="B36" s="19"/>
      <c r="C36" s="104"/>
      <c r="D36" s="104"/>
      <c r="E36" s="104"/>
      <c r="F36" s="104"/>
      <c r="G36" s="104"/>
      <c r="H36" s="104"/>
      <c r="I36" s="104"/>
      <c r="J36" s="105"/>
      <c r="K36" s="106"/>
      <c r="L36" s="106"/>
      <c r="M36" s="104"/>
    </row>
    <row r="37" spans="1:34" ht="16.5" customHeight="1" x14ac:dyDescent="0.25">
      <c r="B37" s="19"/>
      <c r="C37" s="104"/>
      <c r="D37" s="104"/>
      <c r="E37" s="104"/>
      <c r="F37" s="104"/>
      <c r="G37" s="104"/>
      <c r="H37" s="104"/>
      <c r="I37" s="104"/>
      <c r="J37" s="105"/>
      <c r="K37" s="106"/>
      <c r="L37" s="106"/>
      <c r="M37" s="104"/>
    </row>
    <row r="38" spans="1:34" ht="16.5" customHeight="1" x14ac:dyDescent="0.25">
      <c r="B38" s="19"/>
      <c r="C38" s="104"/>
      <c r="D38" s="104"/>
      <c r="E38" s="104"/>
      <c r="F38" s="104"/>
      <c r="G38" s="104"/>
      <c r="H38" s="104"/>
      <c r="I38" s="104"/>
      <c r="J38" s="105"/>
      <c r="K38" s="106"/>
      <c r="L38" s="106"/>
      <c r="M38" s="104"/>
    </row>
    <row r="39" spans="1:34" ht="16.5" customHeight="1" x14ac:dyDescent="0.25">
      <c r="B39" s="19"/>
      <c r="C39" s="104"/>
      <c r="D39" s="104"/>
      <c r="E39" s="104"/>
      <c r="F39" s="104"/>
      <c r="G39" s="104"/>
      <c r="H39" s="104"/>
      <c r="I39" s="104"/>
      <c r="J39" s="105"/>
      <c r="K39" s="106"/>
      <c r="L39" s="106"/>
      <c r="M39" s="104"/>
    </row>
    <row r="40" spans="1:34" ht="16.5" customHeight="1" x14ac:dyDescent="0.25">
      <c r="B40" s="19"/>
      <c r="C40" s="104"/>
      <c r="D40" s="104"/>
      <c r="E40" s="104"/>
      <c r="F40" s="104"/>
      <c r="G40" s="104"/>
      <c r="H40" s="104"/>
      <c r="I40" s="104"/>
      <c r="J40" s="105"/>
      <c r="K40" s="106"/>
      <c r="L40" s="106"/>
      <c r="M40" s="104"/>
    </row>
    <row r="41" spans="1:34" ht="16.5" customHeight="1" x14ac:dyDescent="0.25">
      <c r="B41" s="19"/>
      <c r="C41" s="104"/>
      <c r="D41" s="104"/>
      <c r="E41" s="104"/>
      <c r="F41" s="104"/>
      <c r="G41" s="104"/>
      <c r="H41" s="104"/>
      <c r="I41" s="104"/>
      <c r="J41" s="105"/>
      <c r="K41" s="106"/>
      <c r="L41" s="106"/>
      <c r="M41" s="104"/>
    </row>
    <row r="42" spans="1:34" s="117" customFormat="1" ht="36" customHeight="1" x14ac:dyDescent="0.25">
      <c r="A42" s="83"/>
      <c r="B42" s="84" t="s">
        <v>146</v>
      </c>
      <c r="C42" s="84"/>
      <c r="D42" s="84"/>
      <c r="E42" s="84"/>
      <c r="F42" s="84"/>
      <c r="G42" s="84"/>
      <c r="H42" s="84"/>
      <c r="I42" s="84"/>
      <c r="J42" s="84"/>
      <c r="K42" s="84"/>
      <c r="L42" s="84"/>
      <c r="M42" s="82"/>
      <c r="N42" s="82"/>
      <c r="O42" s="82"/>
      <c r="P42" s="82"/>
      <c r="Q42" s="83"/>
      <c r="R42" s="83"/>
      <c r="S42" s="83"/>
      <c r="T42" s="83"/>
      <c r="U42" s="83"/>
      <c r="V42" s="83"/>
      <c r="W42" s="83"/>
      <c r="X42" s="83"/>
      <c r="Y42" s="83"/>
      <c r="Z42" s="85"/>
      <c r="AA42" s="85"/>
      <c r="AB42" s="83"/>
      <c r="AC42" s="85"/>
      <c r="AD42" s="85"/>
      <c r="AE42" s="83"/>
      <c r="AH42" s="154"/>
    </row>
    <row r="43" spans="1:34" ht="16.5" customHeight="1" x14ac:dyDescent="0.25">
      <c r="B43" s="19"/>
      <c r="C43" s="104"/>
      <c r="D43" s="104"/>
      <c r="E43" s="104"/>
      <c r="F43" s="104"/>
      <c r="G43" s="104"/>
      <c r="H43" s="104"/>
      <c r="I43" s="104"/>
      <c r="J43" s="105"/>
      <c r="K43" s="106"/>
      <c r="L43" s="106"/>
      <c r="M43" s="104"/>
    </row>
    <row r="44" spans="1:34" ht="23.25" customHeight="1" x14ac:dyDescent="0.25">
      <c r="E44" s="328" t="s">
        <v>142</v>
      </c>
      <c r="F44" s="329"/>
      <c r="G44" s="329"/>
      <c r="H44" s="352"/>
      <c r="J44" s="328" t="s">
        <v>143</v>
      </c>
      <c r="K44" s="329"/>
      <c r="L44" s="329"/>
      <c r="M44" s="352"/>
      <c r="Z44" s="15"/>
    </row>
    <row r="45" spans="1:34" ht="16.5" customHeight="1" x14ac:dyDescent="0.25">
      <c r="Z45" s="15"/>
    </row>
    <row r="46" spans="1:34" ht="49.5" customHeight="1" x14ac:dyDescent="0.25">
      <c r="C46" s="80"/>
      <c r="E46" s="67" t="s">
        <v>114</v>
      </c>
      <c r="F46" s="67" t="s">
        <v>115</v>
      </c>
      <c r="G46" s="67" t="s">
        <v>116</v>
      </c>
      <c r="H46" s="67" t="s">
        <v>117</v>
      </c>
      <c r="J46" s="67" t="s">
        <v>114</v>
      </c>
      <c r="K46" s="67" t="s">
        <v>115</v>
      </c>
      <c r="L46" s="67" t="s">
        <v>116</v>
      </c>
      <c r="M46" s="67" t="s">
        <v>117</v>
      </c>
    </row>
    <row r="47" spans="1:34" ht="16.5" customHeight="1" x14ac:dyDescent="0.25">
      <c r="B47" s="19"/>
      <c r="C47" s="81"/>
      <c r="E47" s="23" t="s">
        <v>119</v>
      </c>
      <c r="F47" s="23" t="s">
        <v>119</v>
      </c>
      <c r="G47" s="23" t="s">
        <v>119</v>
      </c>
      <c r="H47" s="23"/>
      <c r="J47" s="23" t="s">
        <v>119</v>
      </c>
      <c r="K47" s="23" t="s">
        <v>119</v>
      </c>
      <c r="L47" s="23" t="s">
        <v>119</v>
      </c>
      <c r="M47" s="23"/>
    </row>
    <row r="48" spans="1:34" ht="16.5" customHeight="1" x14ac:dyDescent="0.25">
      <c r="B48" s="10" t="s">
        <v>39</v>
      </c>
      <c r="C48" s="104"/>
      <c r="D48" s="104"/>
      <c r="E48" s="353">
        <f>E11</f>
        <v>100000</v>
      </c>
      <c r="F48" s="353">
        <f>F11</f>
        <v>0</v>
      </c>
      <c r="G48" s="107">
        <f>G11</f>
        <v>0</v>
      </c>
      <c r="H48" s="104"/>
      <c r="I48" s="104"/>
      <c r="J48" s="353">
        <f>J11</f>
        <v>100000</v>
      </c>
      <c r="K48" s="353">
        <f>K11</f>
        <v>0</v>
      </c>
      <c r="L48" s="107">
        <f>L11</f>
        <v>0</v>
      </c>
      <c r="M48" s="104"/>
    </row>
    <row r="49" spans="2:15" ht="16.5" customHeight="1" x14ac:dyDescent="0.25">
      <c r="B49" s="12" t="s">
        <v>45</v>
      </c>
      <c r="C49" s="104"/>
      <c r="D49" s="104"/>
      <c r="E49" s="354"/>
      <c r="F49" s="354"/>
      <c r="G49" s="107">
        <f t="shared" ref="G49:G59" si="7">G12</f>
        <v>0</v>
      </c>
      <c r="H49" s="104"/>
      <c r="I49" s="104"/>
      <c r="J49" s="354"/>
      <c r="K49" s="354"/>
      <c r="L49" s="107">
        <f t="shared" ref="L49:L59" si="8">L12</f>
        <v>0</v>
      </c>
      <c r="M49" s="104"/>
    </row>
    <row r="50" spans="2:15" ht="16.5" customHeight="1" x14ac:dyDescent="0.25">
      <c r="B50" s="12" t="s">
        <v>46</v>
      </c>
      <c r="C50" s="104"/>
      <c r="D50" s="104"/>
      <c r="E50" s="354"/>
      <c r="F50" s="355"/>
      <c r="G50" s="107">
        <f t="shared" si="7"/>
        <v>0</v>
      </c>
      <c r="H50" s="104"/>
      <c r="I50" s="104"/>
      <c r="J50" s="354"/>
      <c r="K50" s="355"/>
      <c r="L50" s="107">
        <f t="shared" si="8"/>
        <v>0</v>
      </c>
      <c r="M50" s="104"/>
    </row>
    <row r="51" spans="2:15" ht="16.5" customHeight="1" x14ac:dyDescent="0.25">
      <c r="B51" s="12" t="s">
        <v>47</v>
      </c>
      <c r="C51" s="104"/>
      <c r="D51" s="104"/>
      <c r="E51" s="354"/>
      <c r="F51" s="353">
        <f>F14</f>
        <v>0</v>
      </c>
      <c r="G51" s="107">
        <f t="shared" si="7"/>
        <v>0</v>
      </c>
      <c r="H51" s="104"/>
      <c r="I51" s="104"/>
      <c r="J51" s="354"/>
      <c r="K51" s="353">
        <f>K14</f>
        <v>0</v>
      </c>
      <c r="L51" s="107">
        <f t="shared" si="8"/>
        <v>0</v>
      </c>
      <c r="M51" s="104"/>
    </row>
    <row r="52" spans="2:15" ht="16.5" customHeight="1" x14ac:dyDescent="0.25">
      <c r="B52" s="12" t="s">
        <v>48</v>
      </c>
      <c r="C52" s="104"/>
      <c r="D52" s="104"/>
      <c r="E52" s="354"/>
      <c r="F52" s="354"/>
      <c r="G52" s="107">
        <f t="shared" si="7"/>
        <v>0</v>
      </c>
      <c r="H52" s="104"/>
      <c r="I52" s="104"/>
      <c r="J52" s="354"/>
      <c r="K52" s="354"/>
      <c r="L52" s="107">
        <f t="shared" si="8"/>
        <v>0</v>
      </c>
      <c r="M52" s="104"/>
    </row>
    <row r="53" spans="2:15" ht="16.5" customHeight="1" x14ac:dyDescent="0.25">
      <c r="B53" s="12" t="s">
        <v>49</v>
      </c>
      <c r="C53" s="104"/>
      <c r="D53" s="104"/>
      <c r="E53" s="354"/>
      <c r="F53" s="355"/>
      <c r="G53" s="107">
        <f t="shared" si="7"/>
        <v>0</v>
      </c>
      <c r="H53" s="104"/>
      <c r="I53" s="104"/>
      <c r="J53" s="354"/>
      <c r="K53" s="355"/>
      <c r="L53" s="107">
        <f t="shared" si="8"/>
        <v>0</v>
      </c>
      <c r="M53" s="104"/>
    </row>
    <row r="54" spans="2:15" ht="16.5" customHeight="1" x14ac:dyDescent="0.25">
      <c r="B54" s="12" t="s">
        <v>50</v>
      </c>
      <c r="C54" s="104"/>
      <c r="D54" s="104"/>
      <c r="E54" s="354"/>
      <c r="F54" s="353">
        <f>F17</f>
        <v>0</v>
      </c>
      <c r="G54" s="107">
        <f t="shared" si="7"/>
        <v>0</v>
      </c>
      <c r="H54" s="104"/>
      <c r="I54" s="104"/>
      <c r="J54" s="354"/>
      <c r="K54" s="353">
        <f>K17</f>
        <v>0</v>
      </c>
      <c r="L54" s="107">
        <f t="shared" si="8"/>
        <v>0</v>
      </c>
      <c r="M54" s="104"/>
    </row>
    <row r="55" spans="2:15" ht="16.5" customHeight="1" x14ac:dyDescent="0.25">
      <c r="B55" s="12" t="s">
        <v>51</v>
      </c>
      <c r="C55" s="104"/>
      <c r="D55" s="104"/>
      <c r="E55" s="354"/>
      <c r="F55" s="354"/>
      <c r="G55" s="107">
        <f t="shared" si="7"/>
        <v>0</v>
      </c>
      <c r="H55" s="104"/>
      <c r="I55" s="104"/>
      <c r="J55" s="354"/>
      <c r="K55" s="354"/>
      <c r="L55" s="107">
        <f t="shared" si="8"/>
        <v>0</v>
      </c>
      <c r="M55" s="104"/>
    </row>
    <row r="56" spans="2:15" ht="16.5" customHeight="1" x14ac:dyDescent="0.25">
      <c r="B56" s="12" t="s">
        <v>52</v>
      </c>
      <c r="C56" s="104"/>
      <c r="D56" s="104"/>
      <c r="E56" s="354"/>
      <c r="F56" s="355"/>
      <c r="G56" s="107">
        <f t="shared" si="7"/>
        <v>0</v>
      </c>
      <c r="H56" s="104"/>
      <c r="I56" s="104"/>
      <c r="J56" s="354"/>
      <c r="K56" s="355"/>
      <c r="L56" s="107">
        <f t="shared" si="8"/>
        <v>0</v>
      </c>
      <c r="M56" s="104"/>
    </row>
    <row r="57" spans="2:15" ht="16.5" customHeight="1" x14ac:dyDescent="0.25">
      <c r="B57" s="12" t="s">
        <v>53</v>
      </c>
      <c r="C57" s="104"/>
      <c r="D57" s="104"/>
      <c r="E57" s="354"/>
      <c r="F57" s="353">
        <f>F20</f>
        <v>0</v>
      </c>
      <c r="G57" s="107">
        <f t="shared" si="7"/>
        <v>0</v>
      </c>
      <c r="H57" s="104"/>
      <c r="I57" s="104"/>
      <c r="J57" s="354"/>
      <c r="K57" s="353">
        <f>K20</f>
        <v>0</v>
      </c>
      <c r="L57" s="107">
        <f t="shared" si="8"/>
        <v>0</v>
      </c>
      <c r="M57" s="104"/>
    </row>
    <row r="58" spans="2:15" ht="16.5" customHeight="1" x14ac:dyDescent="0.25">
      <c r="B58" s="12" t="s">
        <v>54</v>
      </c>
      <c r="C58" s="104"/>
      <c r="D58" s="104"/>
      <c r="E58" s="354"/>
      <c r="F58" s="354"/>
      <c r="G58" s="107">
        <f t="shared" si="7"/>
        <v>0</v>
      </c>
      <c r="H58" s="104"/>
      <c r="I58" s="104"/>
      <c r="J58" s="354"/>
      <c r="K58" s="354"/>
      <c r="L58" s="107">
        <f t="shared" si="8"/>
        <v>0</v>
      </c>
      <c r="M58" s="104"/>
    </row>
    <row r="59" spans="2:15" ht="16.5" customHeight="1" x14ac:dyDescent="0.25">
      <c r="B59" s="12" t="s">
        <v>55</v>
      </c>
      <c r="C59" s="104"/>
      <c r="D59" s="104"/>
      <c r="E59" s="355"/>
      <c r="F59" s="355"/>
      <c r="G59" s="107">
        <f t="shared" si="7"/>
        <v>0</v>
      </c>
      <c r="H59" s="104"/>
      <c r="I59" s="104"/>
      <c r="J59" s="355"/>
      <c r="K59" s="355"/>
      <c r="L59" s="107">
        <f t="shared" si="8"/>
        <v>0</v>
      </c>
      <c r="M59" s="104"/>
    </row>
    <row r="60" spans="2:15" ht="16.5" customHeight="1" x14ac:dyDescent="0.25">
      <c r="B60" s="19"/>
      <c r="C60" s="19"/>
      <c r="D60" s="19"/>
      <c r="E60" s="19"/>
      <c r="F60" s="19"/>
      <c r="G60" s="19"/>
      <c r="H60" s="19"/>
      <c r="I60" s="19"/>
      <c r="J60" s="24"/>
      <c r="M60" s="19"/>
    </row>
    <row r="61" spans="2:15" ht="16.5" customHeight="1" x14ac:dyDescent="0.25">
      <c r="B61" s="19"/>
      <c r="C61" s="19"/>
      <c r="D61" s="19"/>
      <c r="E61" s="19"/>
      <c r="F61" s="19"/>
      <c r="G61" s="19"/>
      <c r="H61" s="19"/>
      <c r="I61" s="19"/>
      <c r="J61" s="24"/>
      <c r="M61" s="19"/>
    </row>
    <row r="62" spans="2:15" ht="16.5" customHeight="1" x14ac:dyDescent="0.25">
      <c r="B62" s="10" t="s">
        <v>39</v>
      </c>
      <c r="C62" s="19"/>
      <c r="D62" s="19"/>
      <c r="E62" s="332">
        <f>E48*$B$79</f>
        <v>576157.13500000001</v>
      </c>
      <c r="F62" s="332">
        <f>F48*$C$79</f>
        <v>0</v>
      </c>
      <c r="G62" s="108">
        <f t="shared" ref="G62:G73" si="9">G48*$D79</f>
        <v>0</v>
      </c>
      <c r="H62" s="156">
        <f>G62+$F$62*H79/$L$79+$E$62*H79/$L$90</f>
        <v>48933.893657534245</v>
      </c>
      <c r="I62" s="104"/>
      <c r="J62" s="332">
        <f>J48*$B$79</f>
        <v>576157.13500000001</v>
      </c>
      <c r="K62" s="332">
        <f>K48*$C$79</f>
        <v>0</v>
      </c>
      <c r="L62" s="108">
        <f t="shared" ref="L62:L73" si="10">L48*$D79</f>
        <v>0</v>
      </c>
      <c r="M62" s="156">
        <f>L62+$K$62*H79/$L$79+$J$62*H79/$L$90</f>
        <v>48933.893657534245</v>
      </c>
      <c r="O62" s="208"/>
    </row>
    <row r="63" spans="2:15" ht="16.5" customHeight="1" x14ac:dyDescent="0.25">
      <c r="B63" s="12" t="s">
        <v>45</v>
      </c>
      <c r="C63" s="19"/>
      <c r="D63" s="19"/>
      <c r="E63" s="333"/>
      <c r="F63" s="333"/>
      <c r="G63" s="108">
        <f t="shared" si="9"/>
        <v>0</v>
      </c>
      <c r="H63" s="156">
        <f>G63+$F$62*H80/$L$79+$E$62*H80/$L$90</f>
        <v>44198.355561643839</v>
      </c>
      <c r="I63" s="104"/>
      <c r="J63" s="333"/>
      <c r="K63" s="333"/>
      <c r="L63" s="108">
        <f t="shared" si="10"/>
        <v>0</v>
      </c>
      <c r="M63" s="156">
        <f>L63+$K$62*H80/$L$79+$J$62*H80/$L$90</f>
        <v>44198.355561643839</v>
      </c>
    </row>
    <row r="64" spans="2:15" ht="16.5" customHeight="1" x14ac:dyDescent="0.25">
      <c r="B64" s="12" t="s">
        <v>46</v>
      </c>
      <c r="C64" s="19"/>
      <c r="D64" s="19"/>
      <c r="E64" s="333"/>
      <c r="F64" s="342"/>
      <c r="G64" s="108">
        <f t="shared" si="9"/>
        <v>0</v>
      </c>
      <c r="H64" s="156">
        <f>G64+$F$62*H81/$L$79+$E$62*H81/$L$90</f>
        <v>48933.893657534245</v>
      </c>
      <c r="I64" s="104"/>
      <c r="J64" s="333"/>
      <c r="K64" s="342"/>
      <c r="L64" s="108">
        <f t="shared" si="10"/>
        <v>0</v>
      </c>
      <c r="M64" s="156">
        <f>L64+$K$62*H81/$L$79+$J$62*H81/$L$90</f>
        <v>48933.893657534245</v>
      </c>
    </row>
    <row r="65" spans="1:34" ht="16.5" customHeight="1" x14ac:dyDescent="0.25">
      <c r="B65" s="12" t="s">
        <v>47</v>
      </c>
      <c r="C65" s="19"/>
      <c r="D65" s="19"/>
      <c r="E65" s="333"/>
      <c r="F65" s="332">
        <f>F51*$C$82</f>
        <v>0</v>
      </c>
      <c r="G65" s="108">
        <f t="shared" si="9"/>
        <v>0</v>
      </c>
      <c r="H65" s="156">
        <f>G65+$F$65*H82/$L$80+$E$62*H82/$L$90</f>
        <v>47355.380958904112</v>
      </c>
      <c r="I65" s="104"/>
      <c r="J65" s="333"/>
      <c r="K65" s="332">
        <f>K51*$C$82</f>
        <v>0</v>
      </c>
      <c r="L65" s="108">
        <f t="shared" si="10"/>
        <v>0</v>
      </c>
      <c r="M65" s="156">
        <f>L65+$K$65*H82/$L$80+$J$62*H82/$L$90</f>
        <v>47355.380958904112</v>
      </c>
    </row>
    <row r="66" spans="1:34" ht="16.5" customHeight="1" x14ac:dyDescent="0.25">
      <c r="B66" s="12" t="s">
        <v>48</v>
      </c>
      <c r="C66" s="19"/>
      <c r="D66" s="19"/>
      <c r="E66" s="333"/>
      <c r="F66" s="333"/>
      <c r="G66" s="108">
        <f t="shared" si="9"/>
        <v>0</v>
      </c>
      <c r="H66" s="156">
        <f>G66+$F$65*H83/$L$80+$E$62*H83/$L$90</f>
        <v>48933.893657534245</v>
      </c>
      <c r="I66" s="104"/>
      <c r="J66" s="333"/>
      <c r="K66" s="333"/>
      <c r="L66" s="108">
        <f t="shared" si="10"/>
        <v>0</v>
      </c>
      <c r="M66" s="156">
        <f>L66+$K$65*H83/$L$80+$J$62*H83/$L$90</f>
        <v>48933.893657534245</v>
      </c>
    </row>
    <row r="67" spans="1:34" ht="16.5" customHeight="1" x14ac:dyDescent="0.25">
      <c r="B67" s="12" t="s">
        <v>49</v>
      </c>
      <c r="C67" s="19"/>
      <c r="D67" s="19"/>
      <c r="E67" s="333"/>
      <c r="F67" s="342"/>
      <c r="G67" s="108">
        <f t="shared" si="9"/>
        <v>0</v>
      </c>
      <c r="H67" s="156">
        <f>G67+$F$65*H84/$L$80+$E$62*H84/$L$90</f>
        <v>47355.380958904112</v>
      </c>
      <c r="I67" s="104"/>
      <c r="J67" s="333"/>
      <c r="K67" s="342"/>
      <c r="L67" s="108">
        <f t="shared" si="10"/>
        <v>0</v>
      </c>
      <c r="M67" s="156">
        <f>L67+$K$65*H84/$L$80+$J$62*H84/$L$90</f>
        <v>47355.380958904112</v>
      </c>
    </row>
    <row r="68" spans="1:34" ht="16.5" customHeight="1" x14ac:dyDescent="0.25">
      <c r="B68" s="12" t="s">
        <v>50</v>
      </c>
      <c r="C68" s="19"/>
      <c r="D68" s="19"/>
      <c r="E68" s="333"/>
      <c r="F68" s="332">
        <f>F54*$C$85</f>
        <v>0</v>
      </c>
      <c r="G68" s="108">
        <f t="shared" si="9"/>
        <v>0</v>
      </c>
      <c r="H68" s="156">
        <f>G68+$F$68*H85/$L$81+$E$62*H85/$L$90</f>
        <v>48933.893657534245</v>
      </c>
      <c r="I68" s="104"/>
      <c r="J68" s="333"/>
      <c r="K68" s="332">
        <f>K54*$C$85</f>
        <v>0</v>
      </c>
      <c r="L68" s="108">
        <f t="shared" si="10"/>
        <v>0</v>
      </c>
      <c r="M68" s="156">
        <f>L68+$K$68*H85/$L$81+$J$62*H85/$L$90</f>
        <v>48933.893657534245</v>
      </c>
    </row>
    <row r="69" spans="1:34" ht="16.5" customHeight="1" x14ac:dyDescent="0.25">
      <c r="B69" s="12" t="s">
        <v>51</v>
      </c>
      <c r="C69" s="19"/>
      <c r="D69" s="19"/>
      <c r="E69" s="333"/>
      <c r="F69" s="333"/>
      <c r="G69" s="108">
        <f t="shared" si="9"/>
        <v>0</v>
      </c>
      <c r="H69" s="156">
        <f>G69+$F$68*H86/$L$81+$E$62*H86/$L$90</f>
        <v>48933.893657534245</v>
      </c>
      <c r="I69" s="104"/>
      <c r="J69" s="333"/>
      <c r="K69" s="333"/>
      <c r="L69" s="108">
        <f t="shared" si="10"/>
        <v>0</v>
      </c>
      <c r="M69" s="156">
        <f>L69+$K$68*H86/$L$81+$J$62*H86/$L$90</f>
        <v>48933.893657534245</v>
      </c>
    </row>
    <row r="70" spans="1:34" ht="16.5" customHeight="1" x14ac:dyDescent="0.25">
      <c r="B70" s="12" t="s">
        <v>52</v>
      </c>
      <c r="C70" s="19"/>
      <c r="D70" s="19"/>
      <c r="E70" s="333"/>
      <c r="F70" s="342"/>
      <c r="G70" s="108">
        <f t="shared" si="9"/>
        <v>0</v>
      </c>
      <c r="H70" s="156">
        <f>G70+$F$68*H87/$L$81+$E$62*H87/$L$90</f>
        <v>47355.380958904112</v>
      </c>
      <c r="I70" s="104"/>
      <c r="J70" s="333"/>
      <c r="K70" s="342"/>
      <c r="L70" s="108">
        <f t="shared" si="10"/>
        <v>0</v>
      </c>
      <c r="M70" s="156">
        <f>L70+$K$68*H87/$L$81+$J$62*H87/$L$90</f>
        <v>47355.380958904112</v>
      </c>
    </row>
    <row r="71" spans="1:34" ht="16.5" customHeight="1" x14ac:dyDescent="0.25">
      <c r="B71" s="12" t="s">
        <v>53</v>
      </c>
      <c r="C71" s="19"/>
      <c r="D71" s="19"/>
      <c r="E71" s="333"/>
      <c r="F71" s="332">
        <f>F57*$C$88</f>
        <v>0</v>
      </c>
      <c r="G71" s="108">
        <f t="shared" si="9"/>
        <v>0</v>
      </c>
      <c r="H71" s="156">
        <f>G71+$F$71*H88/$L$82+$E$62*H88/$L$90</f>
        <v>48933.893657534245</v>
      </c>
      <c r="I71" s="104"/>
      <c r="J71" s="333"/>
      <c r="K71" s="332">
        <f>K57*$C$88</f>
        <v>0</v>
      </c>
      <c r="L71" s="108">
        <f t="shared" si="10"/>
        <v>0</v>
      </c>
      <c r="M71" s="156">
        <f>L71+$K$71*H88/$L$82+$J$62*H88/$L$90</f>
        <v>48933.893657534245</v>
      </c>
      <c r="O71" s="356" t="s">
        <v>147</v>
      </c>
    </row>
    <row r="72" spans="1:34" ht="16.5" customHeight="1" x14ac:dyDescent="0.25">
      <c r="B72" s="12" t="s">
        <v>54</v>
      </c>
      <c r="C72" s="19"/>
      <c r="D72" s="19"/>
      <c r="E72" s="333"/>
      <c r="F72" s="333"/>
      <c r="G72" s="108">
        <f t="shared" si="9"/>
        <v>0</v>
      </c>
      <c r="H72" s="156">
        <f>G72+$F$71*H89/$L$82+$E$62*H89/$L$90</f>
        <v>47355.380958904112</v>
      </c>
      <c r="I72" s="104"/>
      <c r="J72" s="333"/>
      <c r="K72" s="333"/>
      <c r="L72" s="108">
        <f t="shared" si="10"/>
        <v>0</v>
      </c>
      <c r="M72" s="156">
        <f>L72+$K$71*H89/$L$82+$J$62*H89/$L$90</f>
        <v>47355.380958904112</v>
      </c>
      <c r="O72" s="357"/>
    </row>
    <row r="73" spans="1:34" ht="16.5" customHeight="1" thickBot="1" x14ac:dyDescent="0.3">
      <c r="B73" s="111" t="s">
        <v>55</v>
      </c>
      <c r="C73" s="19"/>
      <c r="D73" s="19"/>
      <c r="E73" s="334"/>
      <c r="F73" s="334"/>
      <c r="G73" s="109">
        <f t="shared" si="9"/>
        <v>0</v>
      </c>
      <c r="H73" s="157">
        <f>G73+$F$71*H90/$L$82+$E$62*H90/$L$90</f>
        <v>48933.893657534245</v>
      </c>
      <c r="I73" s="104"/>
      <c r="J73" s="334"/>
      <c r="K73" s="334"/>
      <c r="L73" s="109">
        <f t="shared" si="10"/>
        <v>0</v>
      </c>
      <c r="M73" s="157">
        <f>L73+$K$71*H90/$L$82+$J$62*H90/$L$90</f>
        <v>48933.893657534245</v>
      </c>
      <c r="O73" s="358"/>
    </row>
    <row r="74" spans="1:34" ht="16.5" customHeight="1" thickTop="1" x14ac:dyDescent="0.25">
      <c r="B74" s="112" t="s">
        <v>145</v>
      </c>
      <c r="C74" s="113"/>
      <c r="D74" s="114"/>
      <c r="E74" s="115">
        <f>SUM(E62:E73)</f>
        <v>576157.13500000001</v>
      </c>
      <c r="F74" s="115">
        <f>SUM(F62:F73)</f>
        <v>0</v>
      </c>
      <c r="G74" s="115">
        <f>SUM(G62:G73)</f>
        <v>0</v>
      </c>
      <c r="H74" s="188">
        <f>E74+F74+G74</f>
        <v>576157.13500000001</v>
      </c>
      <c r="I74" s="114"/>
      <c r="J74" s="115">
        <f>SUM(J62:J73)</f>
        <v>576157.13500000001</v>
      </c>
      <c r="K74" s="115">
        <f>SUM(K62:K73)</f>
        <v>0</v>
      </c>
      <c r="L74" s="115">
        <f>SUM(L62:L73)</f>
        <v>0</v>
      </c>
      <c r="M74" s="158">
        <f>J74+K74+L74</f>
        <v>576157.13500000001</v>
      </c>
      <c r="O74" s="116">
        <f>H74-M74</f>
        <v>0</v>
      </c>
    </row>
    <row r="75" spans="1:34" ht="16.5" customHeight="1" x14ac:dyDescent="0.25">
      <c r="B75" s="19"/>
      <c r="C75" s="19"/>
      <c r="D75" s="19"/>
      <c r="E75" s="19"/>
      <c r="F75" s="19"/>
      <c r="G75" s="19"/>
      <c r="H75" s="19"/>
      <c r="I75" s="19"/>
      <c r="J75" s="24"/>
      <c r="M75" s="19"/>
    </row>
    <row r="76" spans="1:34" s="117" customFormat="1" ht="36" customHeight="1" x14ac:dyDescent="0.25">
      <c r="A76" s="83"/>
      <c r="B76" s="84" t="s">
        <v>148</v>
      </c>
      <c r="C76" s="84"/>
      <c r="D76" s="84"/>
      <c r="E76" s="84"/>
      <c r="F76" s="84"/>
      <c r="G76" s="84"/>
      <c r="H76" s="84"/>
      <c r="I76" s="84"/>
      <c r="J76" s="84"/>
      <c r="K76" s="84"/>
      <c r="L76" s="84"/>
      <c r="M76" s="82"/>
      <c r="N76" s="82"/>
      <c r="O76" s="82"/>
      <c r="P76" s="82"/>
      <c r="Q76" s="83"/>
      <c r="R76" s="83"/>
      <c r="S76" s="83"/>
      <c r="T76" s="83"/>
      <c r="U76" s="83"/>
      <c r="V76" s="83"/>
      <c r="W76" s="83"/>
      <c r="X76" s="83"/>
      <c r="Y76" s="83"/>
      <c r="Z76" s="85"/>
      <c r="AA76" s="85"/>
      <c r="AB76" s="83"/>
      <c r="AC76" s="85"/>
      <c r="AD76" s="85"/>
      <c r="AE76" s="83"/>
      <c r="AH76" s="154"/>
    </row>
    <row r="77" spans="1:34" ht="21.75" customHeight="1" x14ac:dyDescent="0.25">
      <c r="H77" s="25"/>
      <c r="I77" s="69"/>
      <c r="J77" s="26"/>
      <c r="M77" s="25"/>
      <c r="P77" s="16"/>
      <c r="Q77" s="16"/>
      <c r="Z77" s="15"/>
    </row>
    <row r="78" spans="1:34" ht="33" customHeight="1" x14ac:dyDescent="0.25">
      <c r="B78" s="359" t="s">
        <v>149</v>
      </c>
      <c r="C78" s="359"/>
      <c r="D78" s="359"/>
      <c r="F78" s="70" t="s">
        <v>150</v>
      </c>
      <c r="G78" s="43" t="s">
        <v>151</v>
      </c>
      <c r="H78" s="43" t="s">
        <v>152</v>
      </c>
      <c r="J78" s="70" t="s">
        <v>150</v>
      </c>
      <c r="K78" s="43" t="s">
        <v>153</v>
      </c>
      <c r="L78" s="87"/>
      <c r="N78" s="71" t="s">
        <v>154</v>
      </c>
      <c r="O78" s="43" t="s">
        <v>155</v>
      </c>
      <c r="P78" s="43" t="s">
        <v>156</v>
      </c>
      <c r="Q78" s="72" t="s">
        <v>157</v>
      </c>
    </row>
    <row r="79" spans="1:34" ht="16.5" customHeight="1" x14ac:dyDescent="0.25">
      <c r="B79" s="346">
        <f>IF('Profiled booking'!$C$7='Total prices'!$C$8,'Total prices'!C13,IF('Profiled booking'!$C$7='Total prices'!$I$8,'Total prices'!I13,IF('Profiled booking'!$C$7='Total prices'!$C$26,'Total prices'!C31,IF('Profiled booking'!$C$7='Total prices'!$I$26,'Total prices'!I31,IF('Profiled booking'!$C$7='Total prices'!$O$8,'Total prices'!O13,0)))))</f>
        <v>5.7615713499999996</v>
      </c>
      <c r="C79" s="346">
        <f>IF('Profiled booking'!$C$7='Total prices'!$C$8,'Total prices'!D13,IF('Profiled booking'!$C$7='Total prices'!$I$8,'Total prices'!J13,IF('Profiled booking'!$C$7='Total prices'!$C$26,'Total prices'!D31,IF('Profiled booking'!$C$7='Total prices'!$I$26,'Total prices'!J31,IF('Profiled booking'!$C$7='Total prices'!$O$8,'Total prices'!P13,0)))))</f>
        <v>2.6317753000000002</v>
      </c>
      <c r="D79" s="291">
        <f>IF('Profiled booking'!$C$7='Total prices'!$C$8,'Total prices'!E13,IF('Profiled booking'!$C$7='Total prices'!$I$8,'Total prices'!K13,IF('Profiled booking'!$C$7='Total prices'!$C$26,'Total prices'!E31,IF('Profiled booking'!$C$7='Total prices'!$I$26,'Total prices'!K31,IF('Profiled booking'!$C$7='Total prices'!$O$8,'Total prices'!Q13,0)))))</f>
        <v>1.2588244200000001</v>
      </c>
      <c r="F79" s="88" t="s">
        <v>39</v>
      </c>
      <c r="G79" s="119">
        <v>1.7150000000000001</v>
      </c>
      <c r="H79" s="150">
        <v>31</v>
      </c>
      <c r="J79" s="86" t="s">
        <v>90</v>
      </c>
      <c r="K79" s="119">
        <v>1.482</v>
      </c>
      <c r="L79" s="99">
        <f>SUM(H79:H81)</f>
        <v>90</v>
      </c>
      <c r="N79" s="88" t="s">
        <v>39</v>
      </c>
      <c r="O79" s="122">
        <f>G79*$K$86*$H79/$L$90</f>
        <v>0.21848630136986302</v>
      </c>
      <c r="P79" s="122">
        <f>$K$79*$K$85*L79/$L$90</f>
        <v>0.45678082191780822</v>
      </c>
      <c r="Q79" s="122">
        <f t="shared" ref="Q79:Q90" si="11">P79/3</f>
        <v>0.15226027397260275</v>
      </c>
      <c r="R79" s="92"/>
    </row>
    <row r="80" spans="1:34" ht="16.5" customHeight="1" x14ac:dyDescent="0.25">
      <c r="B80" s="347"/>
      <c r="C80" s="347"/>
      <c r="D80" s="301">
        <f>IF('Profiled booking'!$C$7='Total prices'!$C$8,'Total prices'!E14,IF('Profiled booking'!$C$7='Total prices'!$I$8,'Total prices'!K14,IF('Profiled booking'!$C$7='Total prices'!$C$26,'Total prices'!E32,IF('Profiled booking'!$C$7='Total prices'!$I$26,'Total prices'!K32,IF('Profiled booking'!$C$7='Total prices'!$O$8,'Total prices'!Q14,0)))))</f>
        <v>1.0163411899999999</v>
      </c>
      <c r="F80" s="88" t="s">
        <v>45</v>
      </c>
      <c r="G80" s="119">
        <v>1.5329999999999999</v>
      </c>
      <c r="H80" s="99">
        <f>IF('Profiled booking'!$C$9="Yes",29,28)</f>
        <v>28</v>
      </c>
      <c r="J80" s="86" t="s">
        <v>91</v>
      </c>
      <c r="K80" s="119">
        <v>0.78400000000000003</v>
      </c>
      <c r="L80" s="99">
        <f>SUM(H82:H84)</f>
        <v>91</v>
      </c>
      <c r="N80" s="88" t="s">
        <v>45</v>
      </c>
      <c r="O80" s="122">
        <f t="shared" ref="O80:O90" si="12">G80*$K$86*$H80/$L$90</f>
        <v>0.1764</v>
      </c>
      <c r="P80" s="122">
        <f>$K$79*$K$85*L79/$L$90</f>
        <v>0.45678082191780822</v>
      </c>
      <c r="Q80" s="122">
        <f t="shared" si="11"/>
        <v>0.15226027397260275</v>
      </c>
    </row>
    <row r="81" spans="1:34" ht="16.5" customHeight="1" x14ac:dyDescent="0.25">
      <c r="B81" s="347"/>
      <c r="C81" s="348"/>
      <c r="D81" s="301">
        <f>IF('Profiled booking'!$C$7='Total prices'!$C$8,'Total prices'!E15,IF('Profiled booking'!$C$7='Total prices'!$I$8,'Total prices'!K15,IF('Profiled booking'!$C$7='Total prices'!$C$26,'Total prices'!E33,IF('Profiled booking'!$C$7='Total prices'!$I$26,'Total prices'!K33,IF('Profiled booking'!$C$7='Total prices'!$O$8,'Total prices'!Q15,0)))))</f>
        <v>0.88007606999999999</v>
      </c>
      <c r="F81" s="88" t="s">
        <v>46</v>
      </c>
      <c r="G81" s="119">
        <v>1.1990000000000001</v>
      </c>
      <c r="H81" s="150">
        <v>31</v>
      </c>
      <c r="J81" s="86" t="s">
        <v>92</v>
      </c>
      <c r="K81" s="119">
        <v>0.629</v>
      </c>
      <c r="L81" s="99">
        <f>SUM(H85:H87)</f>
        <v>92</v>
      </c>
      <c r="N81" s="88" t="s">
        <v>46</v>
      </c>
      <c r="O81" s="122">
        <f t="shared" si="12"/>
        <v>0.15274931506849318</v>
      </c>
      <c r="P81" s="122">
        <f>$K$79*$K$85*L79/$L$90</f>
        <v>0.45678082191780822</v>
      </c>
      <c r="Q81" s="122">
        <f t="shared" si="11"/>
        <v>0.15226027397260275</v>
      </c>
    </row>
    <row r="82" spans="1:34" ht="16.5" customHeight="1" x14ac:dyDescent="0.25">
      <c r="B82" s="347"/>
      <c r="C82" s="346">
        <f>IF('Profiled booking'!$C$7='Total prices'!$C$8,'Total prices'!D16,IF('Profiled booking'!$C$7='Total prices'!$I$8,'Total prices'!J16,IF('Profiled booking'!$C$7='Total prices'!$C$26,'Total prices'!D34,IF('Profiled booking'!$C$7='Total prices'!$I$26,'Total prices'!J34,IF('Profiled booking'!$C$7='Total prices'!$O$8,'Total prices'!P16,0)))))</f>
        <v>1.4077176199999999</v>
      </c>
      <c r="D82" s="301">
        <f>IF('Profiled booking'!$C$7='Total prices'!$C$8,'Total prices'!E16,IF('Profiled booking'!$C$7='Total prices'!$I$8,'Total prices'!K16,IF('Profiled booking'!$C$7='Total prices'!$C$26,'Total prices'!E34,IF('Profiled booking'!$C$7='Total prices'!$I$26,'Total prices'!K34,IF('Profiled booking'!$C$7='Total prices'!$O$8,'Total prices'!Q16,0)))))</f>
        <v>0.63503566</v>
      </c>
      <c r="F82" s="88" t="s">
        <v>47</v>
      </c>
      <c r="G82" s="119">
        <v>0.89400000000000002</v>
      </c>
      <c r="H82" s="150">
        <v>30</v>
      </c>
      <c r="J82" s="86" t="s">
        <v>93</v>
      </c>
      <c r="K82" s="119">
        <v>1.105</v>
      </c>
      <c r="L82" s="99">
        <f>SUM(H88:H90)</f>
        <v>92</v>
      </c>
      <c r="N82" s="88" t="s">
        <v>47</v>
      </c>
      <c r="O82" s="122">
        <f t="shared" si="12"/>
        <v>0.11021917808219177</v>
      </c>
      <c r="P82" s="122">
        <f>$K$80*$K$85*L80/$L$90</f>
        <v>0.24432876712328766</v>
      </c>
      <c r="Q82" s="122">
        <f t="shared" si="11"/>
        <v>8.1442922374429225E-2</v>
      </c>
    </row>
    <row r="83" spans="1:34" ht="16.5" customHeight="1" x14ac:dyDescent="0.25">
      <c r="B83" s="347"/>
      <c r="C83" s="347"/>
      <c r="D83" s="301">
        <f>IF('Profiled booking'!$C$7='Total prices'!$C$8,'Total prices'!E17,IF('Profiled booking'!$C$7='Total prices'!$I$8,'Total prices'!K17,IF('Profiled booking'!$C$7='Total prices'!$C$26,'Total prices'!E35,IF('Profiled booking'!$C$7='Total prices'!$I$26,'Total prices'!K35,IF('Profiled booking'!$C$7='Total prices'!$O$8,'Total prices'!Q17,0)))))</f>
        <v>0.58133465000000006</v>
      </c>
      <c r="F83" s="88" t="s">
        <v>48</v>
      </c>
      <c r="G83" s="119">
        <v>0.79200000000000004</v>
      </c>
      <c r="H83" s="150">
        <v>31</v>
      </c>
      <c r="J83" s="87"/>
      <c r="K83" s="90"/>
      <c r="L83" s="87"/>
      <c r="N83" s="88" t="s">
        <v>48</v>
      </c>
      <c r="O83" s="122">
        <f t="shared" si="12"/>
        <v>0.10089863013698631</v>
      </c>
      <c r="P83" s="122">
        <f>$K$80*$K$85*L80/$L$90</f>
        <v>0.24432876712328766</v>
      </c>
      <c r="Q83" s="122">
        <f t="shared" si="11"/>
        <v>8.1442922374429225E-2</v>
      </c>
    </row>
    <row r="84" spans="1:34" ht="16.5" customHeight="1" x14ac:dyDescent="0.25">
      <c r="B84" s="347"/>
      <c r="C84" s="348"/>
      <c r="D84" s="301">
        <f>IF('Profiled booking'!$C$7='Total prices'!$C$8,'Total prices'!E18,IF('Profiled booking'!$C$7='Total prices'!$I$8,'Total prices'!K18,IF('Profiled booking'!$C$7='Total prices'!$C$26,'Total prices'!E36,IF('Profiled booking'!$C$7='Total prices'!$I$26,'Total prices'!K36,IF('Profiled booking'!$C$7='Total prices'!$O$8,'Total prices'!Q18,0)))))</f>
        <v>0.47236992</v>
      </c>
      <c r="F84" s="88" t="s">
        <v>49</v>
      </c>
      <c r="G84" s="119">
        <v>0.66500000000000004</v>
      </c>
      <c r="H84" s="150">
        <v>30</v>
      </c>
      <c r="J84" s="70" t="s">
        <v>158</v>
      </c>
      <c r="K84" s="43"/>
      <c r="L84" s="87"/>
      <c r="N84" s="88" t="s">
        <v>49</v>
      </c>
      <c r="O84" s="122">
        <f t="shared" si="12"/>
        <v>8.1986301369863013E-2</v>
      </c>
      <c r="P84" s="122">
        <f>$K$80*$K$85*L80/$L$90</f>
        <v>0.24432876712328766</v>
      </c>
      <c r="Q84" s="122">
        <f t="shared" si="11"/>
        <v>8.1442922374429225E-2</v>
      </c>
    </row>
    <row r="85" spans="1:34" ht="16.5" customHeight="1" x14ac:dyDescent="0.25">
      <c r="B85" s="347"/>
      <c r="C85" s="346">
        <f>IF('Profiled booking'!$C$7='Total prices'!$C$8,'Total prices'!D19,IF('Profiled booking'!$C$7='Total prices'!$I$8,'Total prices'!J19,IF('Profiled booking'!$C$7='Total prices'!$C$26,'Total prices'!D37,IF('Profiled booking'!$C$7='Total prices'!$I$26,'Total prices'!J37,IF('Profiled booking'!$C$7='Total prices'!$O$8,'Total prices'!P19,0)))))</f>
        <v>1.14181716</v>
      </c>
      <c r="D85" s="301">
        <f>IF('Profiled booking'!$C$7='Total prices'!$C$8,'Total prices'!E19,IF('Profiled booking'!$C$7='Total prices'!$I$8,'Total prices'!K19,IF('Profiled booking'!$C$7='Total prices'!$C$26,'Total prices'!E37,IF('Profiled booking'!$C$7='Total prices'!$I$26,'Total prices'!K37,IF('Profiled booking'!$C$7='Total prices'!$O$8,'Total prices'!Q19,0)))))</f>
        <v>0.46095728000000002</v>
      </c>
      <c r="F85" s="88" t="s">
        <v>50</v>
      </c>
      <c r="G85" s="119">
        <v>0.628</v>
      </c>
      <c r="H85" s="150">
        <v>31</v>
      </c>
      <c r="J85" s="86" t="s">
        <v>61</v>
      </c>
      <c r="K85" s="120">
        <f>'Multipliers and SF'!D8</f>
        <v>1.25</v>
      </c>
      <c r="L85" s="87"/>
      <c r="N85" s="88" t="s">
        <v>50</v>
      </c>
      <c r="O85" s="122">
        <f t="shared" si="12"/>
        <v>8.0005479452054787E-2</v>
      </c>
      <c r="P85" s="122">
        <f>$K$81*$K$85*L81/$L$90</f>
        <v>0.19817808219178079</v>
      </c>
      <c r="Q85" s="122">
        <f t="shared" si="11"/>
        <v>6.6059360730593597E-2</v>
      </c>
    </row>
    <row r="86" spans="1:34" ht="16.5" customHeight="1" x14ac:dyDescent="0.25">
      <c r="B86" s="347"/>
      <c r="C86" s="347"/>
      <c r="D86" s="301">
        <f>IF('Profiled booking'!$C$7='Total prices'!$C$8,'Total prices'!E20,IF('Profiled booking'!$C$7='Total prices'!$I$8,'Total prices'!K20,IF('Profiled booking'!$C$7='Total prices'!$C$26,'Total prices'!E38,IF('Profiled booking'!$C$7='Total prices'!$I$26,'Total prices'!K38,IF('Profiled booking'!$C$7='Total prices'!$O$8,'Total prices'!Q20,0)))))</f>
        <v>0.43820302</v>
      </c>
      <c r="F86" s="88" t="s">
        <v>51</v>
      </c>
      <c r="G86" s="119">
        <v>0.59699999999999998</v>
      </c>
      <c r="H86" s="150">
        <v>31</v>
      </c>
      <c r="J86" s="86" t="s">
        <v>42</v>
      </c>
      <c r="K86" s="121">
        <f>'Multipliers and SF'!D9</f>
        <v>1.5</v>
      </c>
      <c r="L86" s="87"/>
      <c r="N86" s="88" t="s">
        <v>51</v>
      </c>
      <c r="O86" s="122">
        <f t="shared" si="12"/>
        <v>7.605616438356165E-2</v>
      </c>
      <c r="P86" s="122">
        <f>$K$81*$K$85*L81/$L$90</f>
        <v>0.19817808219178079</v>
      </c>
      <c r="Q86" s="122">
        <f t="shared" si="11"/>
        <v>6.6059360730593597E-2</v>
      </c>
    </row>
    <row r="87" spans="1:34" ht="16.5" customHeight="1" x14ac:dyDescent="0.25">
      <c r="B87" s="347"/>
      <c r="C87" s="348"/>
      <c r="D87" s="301">
        <f>IF('Profiled booking'!$C$7='Total prices'!$C$8,'Total prices'!E21,IF('Profiled booking'!$C$7='Total prices'!$I$8,'Total prices'!K21,IF('Profiled booking'!$C$7='Total prices'!$C$26,'Total prices'!E39,IF('Profiled booking'!$C$7='Total prices'!$I$26,'Total prices'!K39,IF('Profiled booking'!$C$7='Total prices'!$O$8,'Total prices'!Q21,0)))))</f>
        <v>0.47094926999999998</v>
      </c>
      <c r="F87" s="88" t="s">
        <v>52</v>
      </c>
      <c r="G87" s="119">
        <v>0.66300000000000003</v>
      </c>
      <c r="H87" s="150">
        <v>30</v>
      </c>
      <c r="J87" s="75"/>
      <c r="K87" s="91"/>
      <c r="L87" s="75"/>
      <c r="N87" s="88" t="s">
        <v>52</v>
      </c>
      <c r="O87" s="122">
        <f t="shared" si="12"/>
        <v>8.1739726027397264E-2</v>
      </c>
      <c r="P87" s="122">
        <f>$K$81*$K$85*L81/$L$90</f>
        <v>0.19817808219178079</v>
      </c>
      <c r="Q87" s="122">
        <f t="shared" si="11"/>
        <v>6.6059360730593597E-2</v>
      </c>
    </row>
    <row r="88" spans="1:34" s="20" customFormat="1" ht="16.5" customHeight="1" x14ac:dyDescent="0.4">
      <c r="B88" s="347"/>
      <c r="C88" s="346">
        <f>IF('Profiled booking'!$C$7='Total prices'!$C$8,'Total prices'!D22,IF('Profiled booking'!$C$7='Total prices'!$I$8,'Total prices'!J22,IF('Profiled booking'!$C$7='Total prices'!$C$26,'Total prices'!D40,IF('Profiled booking'!$C$7='Total prices'!$I$26,'Total prices'!J40,IF('Profiled booking'!$C$7='Total prices'!$O$8,'Total prices'!P22,0)))))</f>
        <v>2.0058950100000001</v>
      </c>
      <c r="D88" s="301">
        <f>IF('Profiled booking'!$C$7='Total prices'!$C$8,'Total prices'!E22,IF('Profiled booking'!$C$7='Total prices'!$I$8,'Total prices'!K22,IF('Profiled booking'!$C$7='Total prices'!$C$26,'Total prices'!E40,IF('Profiled booking'!$C$7='Total prices'!$I$26,'Total prices'!K40,IF('Profiled booking'!$C$7='Total prices'!$O$8,'Total prices'!Q22,0)))))</f>
        <v>0.55858039999999998</v>
      </c>
      <c r="F88" s="88" t="s">
        <v>53</v>
      </c>
      <c r="G88" s="119">
        <v>0.76100000000000001</v>
      </c>
      <c r="H88" s="150">
        <v>31</v>
      </c>
      <c r="L88" s="89"/>
      <c r="N88" s="88" t="s">
        <v>53</v>
      </c>
      <c r="O88" s="122">
        <f t="shared" si="12"/>
        <v>9.694931506849315E-2</v>
      </c>
      <c r="P88" s="122">
        <f>$K$82*$K$85*L82/$L$90</f>
        <v>0.34815068493150686</v>
      </c>
      <c r="Q88" s="122">
        <f t="shared" si="11"/>
        <v>0.11605022831050228</v>
      </c>
    </row>
    <row r="89" spans="1:34" ht="16.5" customHeight="1" x14ac:dyDescent="0.25">
      <c r="B89" s="347"/>
      <c r="C89" s="347"/>
      <c r="D89" s="301">
        <f>IF('Profiled booking'!$C$7='Total prices'!$C$8,'Total prices'!E23,IF('Profiled booking'!$C$7='Total prices'!$I$8,'Total prices'!K23,IF('Profiled booking'!$C$7='Total prices'!$C$26,'Total prices'!E41,IF('Profiled booking'!$C$7='Total prices'!$I$26,'Total prices'!K41,IF('Profiled booking'!$C$7='Total prices'!$O$8,'Total prices'!Q23,0)))))</f>
        <v>0.80267369999999993</v>
      </c>
      <c r="F89" s="88" t="s">
        <v>54</v>
      </c>
      <c r="G89" s="119">
        <v>1.1299999999999999</v>
      </c>
      <c r="H89" s="150">
        <v>30</v>
      </c>
      <c r="J89" s="70" t="s">
        <v>38</v>
      </c>
      <c r="K89" s="70"/>
      <c r="L89" s="121" t="str">
        <f>'Profiled booking'!C8</f>
        <v>January</v>
      </c>
      <c r="N89" s="88" t="s">
        <v>54</v>
      </c>
      <c r="O89" s="122">
        <f t="shared" si="12"/>
        <v>0.13931506849315067</v>
      </c>
      <c r="P89" s="122">
        <f>$K$82*$K$85*L82/$L$90</f>
        <v>0.34815068493150686</v>
      </c>
      <c r="Q89" s="122">
        <f t="shared" si="11"/>
        <v>0.11605022831050228</v>
      </c>
    </row>
    <row r="90" spans="1:34" ht="16.5" customHeight="1" x14ac:dyDescent="0.25">
      <c r="B90" s="348"/>
      <c r="C90" s="348"/>
      <c r="D90" s="301">
        <f>IF('Profiled booking'!$C$7='Total prices'!$C$8,'Total prices'!E24,IF('Profiled booking'!$C$7='Total prices'!$I$8,'Total prices'!K24,IF('Profiled booking'!$C$7='Total prices'!$C$26,'Total prices'!E42,IF('Profiled booking'!$C$7='Total prices'!$I$26,'Total prices'!K42,IF('Profiled booking'!$C$7='Total prices'!$O$8,'Total prices'!Q24,0)))))</f>
        <v>1.04522797</v>
      </c>
      <c r="F90" s="88" t="s">
        <v>55</v>
      </c>
      <c r="G90" s="119">
        <v>1.4239999999999999</v>
      </c>
      <c r="H90" s="150">
        <v>31</v>
      </c>
      <c r="J90" s="70" t="s">
        <v>159</v>
      </c>
      <c r="K90" s="70"/>
      <c r="L90" s="99">
        <f>SUM(H79:H90)</f>
        <v>365</v>
      </c>
      <c r="N90" s="88" t="s">
        <v>55</v>
      </c>
      <c r="O90" s="122">
        <f t="shared" si="12"/>
        <v>0.18141369863013701</v>
      </c>
      <c r="P90" s="122">
        <f>$K$82*$K$85*L82/$L$90</f>
        <v>0.34815068493150686</v>
      </c>
      <c r="Q90" s="122">
        <f t="shared" si="11"/>
        <v>0.11605022831050228</v>
      </c>
    </row>
    <row r="91" spans="1:34" ht="16.5" customHeight="1" x14ac:dyDescent="0.25">
      <c r="H91" s="19"/>
      <c r="I91" s="19"/>
      <c r="J91" s="24"/>
      <c r="M91" s="19"/>
    </row>
    <row r="92" spans="1:34" s="117" customFormat="1" ht="36" customHeight="1" x14ac:dyDescent="0.25">
      <c r="A92" s="83"/>
      <c r="B92" s="84" t="s">
        <v>160</v>
      </c>
      <c r="C92" s="84"/>
      <c r="D92" s="84"/>
      <c r="E92" s="84"/>
      <c r="F92" s="84"/>
      <c r="G92" s="84"/>
      <c r="H92" s="84"/>
      <c r="I92" s="84"/>
      <c r="J92" s="84"/>
      <c r="K92" s="84"/>
      <c r="L92" s="84"/>
      <c r="M92" s="82"/>
      <c r="N92" s="82"/>
      <c r="O92" s="82"/>
      <c r="P92" s="82"/>
      <c r="Q92" s="83"/>
      <c r="R92" s="83"/>
      <c r="S92" s="83"/>
      <c r="T92" s="83"/>
      <c r="U92" s="83"/>
      <c r="V92" s="83"/>
      <c r="W92" s="83"/>
      <c r="X92" s="83"/>
      <c r="Y92" s="83"/>
      <c r="Z92" s="85"/>
      <c r="AA92" s="85"/>
      <c r="AB92" s="83"/>
      <c r="AC92" s="85"/>
      <c r="AD92" s="85"/>
      <c r="AE92" s="83"/>
      <c r="AH92" s="154"/>
    </row>
    <row r="93" spans="1:34" ht="16.5" customHeight="1" x14ac:dyDescent="0.25">
      <c r="H93" s="25"/>
      <c r="I93" s="69"/>
      <c r="J93" s="26"/>
      <c r="M93" s="25"/>
    </row>
    <row r="94" spans="1:34" ht="33" customHeight="1" x14ac:dyDescent="0.25">
      <c r="B94" s="19"/>
      <c r="C94" s="32" t="s">
        <v>161</v>
      </c>
      <c r="D94" s="32" t="s">
        <v>162</v>
      </c>
      <c r="F94" s="22" t="s">
        <v>163</v>
      </c>
      <c r="G94" s="22" t="s">
        <v>164</v>
      </c>
      <c r="H94" s="22" t="s">
        <v>165</v>
      </c>
      <c r="I94" s="22" t="s">
        <v>166</v>
      </c>
      <c r="J94" s="22" t="s">
        <v>167</v>
      </c>
      <c r="K94" s="22" t="s">
        <v>168</v>
      </c>
      <c r="L94" s="22" t="s">
        <v>169</v>
      </c>
      <c r="M94" s="22" t="s">
        <v>170</v>
      </c>
      <c r="N94" s="22" t="s">
        <v>171</v>
      </c>
      <c r="O94" s="22" t="s">
        <v>172</v>
      </c>
      <c r="P94" s="22" t="s">
        <v>173</v>
      </c>
      <c r="Q94" s="22" t="s">
        <v>174</v>
      </c>
      <c r="R94" s="22" t="s">
        <v>145</v>
      </c>
      <c r="T94" s="22" t="s">
        <v>175</v>
      </c>
      <c r="U94" s="22" t="s">
        <v>176</v>
      </c>
      <c r="V94" s="22" t="s">
        <v>177</v>
      </c>
      <c r="W94" s="22" t="s">
        <v>178</v>
      </c>
      <c r="X94" s="22" t="s">
        <v>179</v>
      </c>
      <c r="Y94" s="22" t="s">
        <v>180</v>
      </c>
      <c r="Z94" s="22" t="s">
        <v>181</v>
      </c>
      <c r="AA94" s="22" t="s">
        <v>182</v>
      </c>
      <c r="AB94" s="22" t="s">
        <v>183</v>
      </c>
      <c r="AC94" s="22" t="s">
        <v>184</v>
      </c>
      <c r="AD94" s="22" t="s">
        <v>185</v>
      </c>
    </row>
    <row r="95" spans="1:34" ht="33" customHeight="1" x14ac:dyDescent="0.25">
      <c r="C95" s="22"/>
      <c r="F95" s="124">
        <f>D97</f>
        <v>100000</v>
      </c>
      <c r="G95" s="124">
        <f>D98</f>
        <v>0</v>
      </c>
      <c r="H95" s="124">
        <f>D99</f>
        <v>0</v>
      </c>
      <c r="I95" s="124">
        <f>D100</f>
        <v>0</v>
      </c>
      <c r="J95" s="124">
        <f>D101</f>
        <v>0</v>
      </c>
      <c r="K95" s="124">
        <f>D102</f>
        <v>0</v>
      </c>
      <c r="L95" s="124">
        <f>D103</f>
        <v>0</v>
      </c>
      <c r="M95" s="124">
        <f>D104</f>
        <v>0</v>
      </c>
      <c r="N95" s="124">
        <f>D105</f>
        <v>0</v>
      </c>
      <c r="O95" s="124">
        <f>D106</f>
        <v>0</v>
      </c>
      <c r="P95" s="124">
        <f>D107</f>
        <v>0</v>
      </c>
      <c r="Q95" s="124">
        <f>D108</f>
        <v>0</v>
      </c>
      <c r="R95" s="22"/>
      <c r="T95" s="22"/>
      <c r="U95" s="22"/>
      <c r="V95" s="22"/>
      <c r="W95" s="22"/>
      <c r="X95" s="22"/>
      <c r="Y95" s="22"/>
      <c r="Z95" s="22"/>
      <c r="AA95" s="22"/>
      <c r="AB95" s="22"/>
      <c r="AC95" s="22"/>
      <c r="AD95" s="22"/>
    </row>
    <row r="96" spans="1:34" s="19" customFormat="1" ht="16.5" customHeight="1" x14ac:dyDescent="0.25">
      <c r="B96" s="95"/>
      <c r="C96" s="96"/>
      <c r="D96" s="96"/>
      <c r="F96" s="96"/>
      <c r="G96" s="96"/>
      <c r="H96" s="96"/>
      <c r="I96" s="96"/>
      <c r="J96" s="96"/>
      <c r="K96" s="96"/>
      <c r="L96" s="96"/>
      <c r="M96" s="96"/>
      <c r="N96" s="96"/>
      <c r="O96" s="96"/>
      <c r="P96" s="96"/>
      <c r="Q96" s="96"/>
      <c r="R96" s="96"/>
      <c r="T96" s="96"/>
      <c r="U96" s="96"/>
      <c r="V96" s="96"/>
      <c r="W96" s="96"/>
      <c r="X96" s="96"/>
      <c r="Y96" s="96"/>
      <c r="Z96" s="96"/>
      <c r="AA96" s="96"/>
      <c r="AB96" s="96"/>
      <c r="AC96" s="96"/>
      <c r="AD96" s="96"/>
    </row>
    <row r="97" spans="1:34" ht="16.5" customHeight="1" x14ac:dyDescent="0.25">
      <c r="B97" s="123">
        <v>1</v>
      </c>
      <c r="C97" s="124">
        <f>SMALL($C$11:$C$22,B97)</f>
        <v>100000</v>
      </c>
      <c r="D97" s="124">
        <f>C97</f>
        <v>100000</v>
      </c>
      <c r="F97" s="124">
        <f>$F$95</f>
        <v>100000</v>
      </c>
      <c r="G97" s="124">
        <f t="shared" ref="G97:G108" si="13">IF($C11&gt;=T97,G$95,0)</f>
        <v>0</v>
      </c>
      <c r="H97" s="124">
        <f t="shared" ref="H97:H108" si="14">IF($C11&gt;=U97,H$95,0)</f>
        <v>0</v>
      </c>
      <c r="I97" s="124">
        <f t="shared" ref="I97:I108" si="15">IF($C11&gt;=V97,I$95,0)</f>
        <v>0</v>
      </c>
      <c r="J97" s="124">
        <f t="shared" ref="J97:J108" si="16">IF($C11&gt;=W97,J$95,0)</f>
        <v>0</v>
      </c>
      <c r="K97" s="124">
        <f>IF($C11&gt;=X97,K$95,0)</f>
        <v>0</v>
      </c>
      <c r="L97" s="124">
        <f t="shared" ref="L97:L108" si="17">IF($C11&gt;=Y97,L$95,0)</f>
        <v>0</v>
      </c>
      <c r="M97" s="124">
        <f t="shared" ref="M97:M108" si="18">IF($C11&gt;=Z97,M$95,0)</f>
        <v>0</v>
      </c>
      <c r="N97" s="124">
        <f t="shared" ref="N97:N108" si="19">IF($C11&gt;=AA97,N$95,0)</f>
        <v>0</v>
      </c>
      <c r="O97" s="124">
        <f t="shared" ref="O97:O108" si="20">IF($C11&gt;=AB97,O$95,0)</f>
        <v>0</v>
      </c>
      <c r="P97" s="124">
        <f t="shared" ref="P97:P108" si="21">IF($C11&gt;=AC97,P$95,0)</f>
        <v>0</v>
      </c>
      <c r="Q97" s="125">
        <f t="shared" ref="Q97:Q108" si="22">IF($C11&gt;=AD97,Q$95,0)</f>
        <v>0</v>
      </c>
      <c r="R97" s="145">
        <f>SUM(F97:Q97)</f>
        <v>100000</v>
      </c>
      <c r="T97" s="124">
        <f>D97+D98</f>
        <v>100000</v>
      </c>
      <c r="U97" s="124">
        <f>T97+D99</f>
        <v>100000</v>
      </c>
      <c r="V97" s="124">
        <f>U97+D100</f>
        <v>100000</v>
      </c>
      <c r="W97" s="124">
        <f>V97+D101</f>
        <v>100000</v>
      </c>
      <c r="X97" s="124">
        <f>W97+D102</f>
        <v>100000</v>
      </c>
      <c r="Y97" s="124">
        <f>X97+D103</f>
        <v>100000</v>
      </c>
      <c r="Z97" s="124">
        <f>Y97+D104</f>
        <v>100000</v>
      </c>
      <c r="AA97" s="124">
        <f>Z97+D105</f>
        <v>100000</v>
      </c>
      <c r="AB97" s="124">
        <f>AA97+D106</f>
        <v>100000</v>
      </c>
      <c r="AC97" s="124">
        <f>AB97+D107</f>
        <v>100000</v>
      </c>
      <c r="AD97" s="124">
        <f>AC97+D108</f>
        <v>100000</v>
      </c>
    </row>
    <row r="98" spans="1:34" ht="16.5" customHeight="1" x14ac:dyDescent="0.25">
      <c r="B98" s="123">
        <v>2</v>
      </c>
      <c r="C98" s="124">
        <f>SMALL($C$11:$C$22,B98)</f>
        <v>100000</v>
      </c>
      <c r="D98" s="124">
        <f>C98-C97</f>
        <v>0</v>
      </c>
      <c r="F98" s="124">
        <f t="shared" ref="F98:F108" si="23">$F$95</f>
        <v>100000</v>
      </c>
      <c r="G98" s="124">
        <f t="shared" si="13"/>
        <v>0</v>
      </c>
      <c r="H98" s="124">
        <f t="shared" si="14"/>
        <v>0</v>
      </c>
      <c r="I98" s="124">
        <f t="shared" si="15"/>
        <v>0</v>
      </c>
      <c r="J98" s="124">
        <f t="shared" si="16"/>
        <v>0</v>
      </c>
      <c r="K98" s="124">
        <f t="shared" ref="K98:K108" si="24">IF($C12&gt;=X98,K$95,0)</f>
        <v>0</v>
      </c>
      <c r="L98" s="124">
        <f t="shared" si="17"/>
        <v>0</v>
      </c>
      <c r="M98" s="124">
        <f t="shared" si="18"/>
        <v>0</v>
      </c>
      <c r="N98" s="124">
        <f t="shared" si="19"/>
        <v>0</v>
      </c>
      <c r="O98" s="124">
        <f t="shared" si="20"/>
        <v>0</v>
      </c>
      <c r="P98" s="124">
        <f t="shared" si="21"/>
        <v>0</v>
      </c>
      <c r="Q98" s="125">
        <f t="shared" si="22"/>
        <v>0</v>
      </c>
      <c r="R98" s="145">
        <f t="shared" ref="R98:R108" si="25">SUM(F98:Q98)</f>
        <v>100000</v>
      </c>
      <c r="T98" s="124">
        <f>T97</f>
        <v>100000</v>
      </c>
      <c r="U98" s="124">
        <f>U97</f>
        <v>100000</v>
      </c>
      <c r="V98" s="124">
        <f t="shared" ref="V98:AD108" si="26">V97</f>
        <v>100000</v>
      </c>
      <c r="W98" s="124">
        <f t="shared" si="26"/>
        <v>100000</v>
      </c>
      <c r="X98" s="124">
        <f t="shared" si="26"/>
        <v>100000</v>
      </c>
      <c r="Y98" s="124">
        <f t="shared" si="26"/>
        <v>100000</v>
      </c>
      <c r="Z98" s="124">
        <f t="shared" si="26"/>
        <v>100000</v>
      </c>
      <c r="AA98" s="124">
        <f t="shared" si="26"/>
        <v>100000</v>
      </c>
      <c r="AB98" s="124">
        <f t="shared" si="26"/>
        <v>100000</v>
      </c>
      <c r="AC98" s="124">
        <f t="shared" si="26"/>
        <v>100000</v>
      </c>
      <c r="AD98" s="124">
        <f t="shared" si="26"/>
        <v>100000</v>
      </c>
    </row>
    <row r="99" spans="1:34" ht="16.5" customHeight="1" x14ac:dyDescent="0.25">
      <c r="B99" s="123">
        <v>3</v>
      </c>
      <c r="C99" s="124">
        <f t="shared" ref="C99:C108" si="27">SMALL($C$11:$C$22,B99)</f>
        <v>100000</v>
      </c>
      <c r="D99" s="124">
        <f>C99-C98</f>
        <v>0</v>
      </c>
      <c r="F99" s="124">
        <f t="shared" si="23"/>
        <v>100000</v>
      </c>
      <c r="G99" s="124">
        <f t="shared" si="13"/>
        <v>0</v>
      </c>
      <c r="H99" s="124">
        <f t="shared" si="14"/>
        <v>0</v>
      </c>
      <c r="I99" s="124">
        <f t="shared" si="15"/>
        <v>0</v>
      </c>
      <c r="J99" s="124">
        <f t="shared" si="16"/>
        <v>0</v>
      </c>
      <c r="K99" s="124">
        <f t="shared" si="24"/>
        <v>0</v>
      </c>
      <c r="L99" s="124">
        <f t="shared" si="17"/>
        <v>0</v>
      </c>
      <c r="M99" s="124">
        <f t="shared" si="18"/>
        <v>0</v>
      </c>
      <c r="N99" s="124">
        <f t="shared" si="19"/>
        <v>0</v>
      </c>
      <c r="O99" s="124">
        <f t="shared" si="20"/>
        <v>0</v>
      </c>
      <c r="P99" s="124">
        <f t="shared" si="21"/>
        <v>0</v>
      </c>
      <c r="Q99" s="125">
        <f t="shared" si="22"/>
        <v>0</v>
      </c>
      <c r="R99" s="145">
        <f t="shared" si="25"/>
        <v>100000</v>
      </c>
      <c r="T99" s="124">
        <f t="shared" ref="T99:U108" si="28">T98</f>
        <v>100000</v>
      </c>
      <c r="U99" s="124">
        <f t="shared" si="28"/>
        <v>100000</v>
      </c>
      <c r="V99" s="124">
        <f t="shared" si="26"/>
        <v>100000</v>
      </c>
      <c r="W99" s="124">
        <f t="shared" si="26"/>
        <v>100000</v>
      </c>
      <c r="X99" s="124">
        <f t="shared" si="26"/>
        <v>100000</v>
      </c>
      <c r="Y99" s="124">
        <f t="shared" si="26"/>
        <v>100000</v>
      </c>
      <c r="Z99" s="124">
        <f t="shared" si="26"/>
        <v>100000</v>
      </c>
      <c r="AA99" s="124">
        <f t="shared" si="26"/>
        <v>100000</v>
      </c>
      <c r="AB99" s="124">
        <f t="shared" si="26"/>
        <v>100000</v>
      </c>
      <c r="AC99" s="124">
        <f t="shared" si="26"/>
        <v>100000</v>
      </c>
      <c r="AD99" s="124">
        <f t="shared" si="26"/>
        <v>100000</v>
      </c>
    </row>
    <row r="100" spans="1:34" ht="16.5" customHeight="1" x14ac:dyDescent="0.25">
      <c r="B100" s="123">
        <v>4</v>
      </c>
      <c r="C100" s="124">
        <f t="shared" si="27"/>
        <v>100000</v>
      </c>
      <c r="D100" s="124">
        <f>C100-C99</f>
        <v>0</v>
      </c>
      <c r="F100" s="124">
        <f t="shared" si="23"/>
        <v>100000</v>
      </c>
      <c r="G100" s="124">
        <f t="shared" si="13"/>
        <v>0</v>
      </c>
      <c r="H100" s="124">
        <f t="shared" si="14"/>
        <v>0</v>
      </c>
      <c r="I100" s="124">
        <f t="shared" si="15"/>
        <v>0</v>
      </c>
      <c r="J100" s="124">
        <f t="shared" si="16"/>
        <v>0</v>
      </c>
      <c r="K100" s="124">
        <f t="shared" si="24"/>
        <v>0</v>
      </c>
      <c r="L100" s="124">
        <f t="shared" si="17"/>
        <v>0</v>
      </c>
      <c r="M100" s="124">
        <f t="shared" si="18"/>
        <v>0</v>
      </c>
      <c r="N100" s="124">
        <f t="shared" si="19"/>
        <v>0</v>
      </c>
      <c r="O100" s="124">
        <f t="shared" si="20"/>
        <v>0</v>
      </c>
      <c r="P100" s="124">
        <f t="shared" si="21"/>
        <v>0</v>
      </c>
      <c r="Q100" s="125">
        <f t="shared" si="22"/>
        <v>0</v>
      </c>
      <c r="R100" s="145">
        <f t="shared" si="25"/>
        <v>100000</v>
      </c>
      <c r="T100" s="124">
        <f t="shared" si="28"/>
        <v>100000</v>
      </c>
      <c r="U100" s="124">
        <f t="shared" si="28"/>
        <v>100000</v>
      </c>
      <c r="V100" s="124">
        <f t="shared" si="26"/>
        <v>100000</v>
      </c>
      <c r="W100" s="124">
        <f t="shared" si="26"/>
        <v>100000</v>
      </c>
      <c r="X100" s="124">
        <f t="shared" si="26"/>
        <v>100000</v>
      </c>
      <c r="Y100" s="124">
        <f t="shared" si="26"/>
        <v>100000</v>
      </c>
      <c r="Z100" s="124">
        <f t="shared" si="26"/>
        <v>100000</v>
      </c>
      <c r="AA100" s="124">
        <f t="shared" si="26"/>
        <v>100000</v>
      </c>
      <c r="AB100" s="124">
        <f t="shared" si="26"/>
        <v>100000</v>
      </c>
      <c r="AC100" s="124">
        <f t="shared" si="26"/>
        <v>100000</v>
      </c>
      <c r="AD100" s="124">
        <f t="shared" si="26"/>
        <v>100000</v>
      </c>
    </row>
    <row r="101" spans="1:34" ht="16.5" customHeight="1" x14ac:dyDescent="0.25">
      <c r="B101" s="123">
        <v>5</v>
      </c>
      <c r="C101" s="124">
        <f t="shared" si="27"/>
        <v>100000</v>
      </c>
      <c r="D101" s="124">
        <f>C101-C100</f>
        <v>0</v>
      </c>
      <c r="F101" s="124">
        <f t="shared" si="23"/>
        <v>100000</v>
      </c>
      <c r="G101" s="124">
        <f t="shared" si="13"/>
        <v>0</v>
      </c>
      <c r="H101" s="124">
        <f t="shared" si="14"/>
        <v>0</v>
      </c>
      <c r="I101" s="124">
        <f t="shared" si="15"/>
        <v>0</v>
      </c>
      <c r="J101" s="124">
        <f t="shared" si="16"/>
        <v>0</v>
      </c>
      <c r="K101" s="124">
        <f t="shared" si="24"/>
        <v>0</v>
      </c>
      <c r="L101" s="124">
        <f t="shared" si="17"/>
        <v>0</v>
      </c>
      <c r="M101" s="124">
        <f t="shared" si="18"/>
        <v>0</v>
      </c>
      <c r="N101" s="124">
        <f t="shared" si="19"/>
        <v>0</v>
      </c>
      <c r="O101" s="124">
        <f t="shared" si="20"/>
        <v>0</v>
      </c>
      <c r="P101" s="124">
        <f t="shared" si="21"/>
        <v>0</v>
      </c>
      <c r="Q101" s="125">
        <f t="shared" si="22"/>
        <v>0</v>
      </c>
      <c r="R101" s="145">
        <f t="shared" si="25"/>
        <v>100000</v>
      </c>
      <c r="T101" s="124">
        <f t="shared" si="28"/>
        <v>100000</v>
      </c>
      <c r="U101" s="124">
        <f t="shared" si="28"/>
        <v>100000</v>
      </c>
      <c r="V101" s="124">
        <f t="shared" si="26"/>
        <v>100000</v>
      </c>
      <c r="W101" s="124">
        <f t="shared" si="26"/>
        <v>100000</v>
      </c>
      <c r="X101" s="124">
        <f t="shared" si="26"/>
        <v>100000</v>
      </c>
      <c r="Y101" s="124">
        <f t="shared" si="26"/>
        <v>100000</v>
      </c>
      <c r="Z101" s="124">
        <f t="shared" si="26"/>
        <v>100000</v>
      </c>
      <c r="AA101" s="124">
        <f t="shared" si="26"/>
        <v>100000</v>
      </c>
      <c r="AB101" s="124">
        <f t="shared" si="26"/>
        <v>100000</v>
      </c>
      <c r="AC101" s="124">
        <f t="shared" si="26"/>
        <v>100000</v>
      </c>
      <c r="AD101" s="124">
        <f t="shared" si="26"/>
        <v>100000</v>
      </c>
    </row>
    <row r="102" spans="1:34" ht="16.5" customHeight="1" x14ac:dyDescent="0.25">
      <c r="B102" s="123">
        <v>6</v>
      </c>
      <c r="C102" s="124">
        <f t="shared" si="27"/>
        <v>100000</v>
      </c>
      <c r="D102" s="124">
        <f>C102-C101</f>
        <v>0</v>
      </c>
      <c r="F102" s="124">
        <f t="shared" si="23"/>
        <v>100000</v>
      </c>
      <c r="G102" s="124">
        <f t="shared" si="13"/>
        <v>0</v>
      </c>
      <c r="H102" s="124">
        <f t="shared" si="14"/>
        <v>0</v>
      </c>
      <c r="I102" s="124">
        <f t="shared" si="15"/>
        <v>0</v>
      </c>
      <c r="J102" s="124">
        <f t="shared" si="16"/>
        <v>0</v>
      </c>
      <c r="K102" s="124">
        <f t="shared" si="24"/>
        <v>0</v>
      </c>
      <c r="L102" s="124">
        <f t="shared" si="17"/>
        <v>0</v>
      </c>
      <c r="M102" s="124">
        <f t="shared" si="18"/>
        <v>0</v>
      </c>
      <c r="N102" s="124">
        <f t="shared" si="19"/>
        <v>0</v>
      </c>
      <c r="O102" s="124">
        <f t="shared" si="20"/>
        <v>0</v>
      </c>
      <c r="P102" s="124">
        <f t="shared" si="21"/>
        <v>0</v>
      </c>
      <c r="Q102" s="125">
        <f t="shared" si="22"/>
        <v>0</v>
      </c>
      <c r="R102" s="145">
        <f t="shared" si="25"/>
        <v>100000</v>
      </c>
      <c r="T102" s="124">
        <f t="shared" si="28"/>
        <v>100000</v>
      </c>
      <c r="U102" s="124">
        <f t="shared" si="28"/>
        <v>100000</v>
      </c>
      <c r="V102" s="124">
        <f t="shared" si="26"/>
        <v>100000</v>
      </c>
      <c r="W102" s="124">
        <f t="shared" si="26"/>
        <v>100000</v>
      </c>
      <c r="X102" s="124">
        <f t="shared" si="26"/>
        <v>100000</v>
      </c>
      <c r="Y102" s="124">
        <f t="shared" si="26"/>
        <v>100000</v>
      </c>
      <c r="Z102" s="124">
        <f t="shared" si="26"/>
        <v>100000</v>
      </c>
      <c r="AA102" s="124">
        <f t="shared" si="26"/>
        <v>100000</v>
      </c>
      <c r="AB102" s="124">
        <f t="shared" si="26"/>
        <v>100000</v>
      </c>
      <c r="AC102" s="124">
        <f t="shared" si="26"/>
        <v>100000</v>
      </c>
      <c r="AD102" s="124">
        <f t="shared" si="26"/>
        <v>100000</v>
      </c>
    </row>
    <row r="103" spans="1:34" ht="16.5" customHeight="1" x14ac:dyDescent="0.25">
      <c r="B103" s="123">
        <v>7</v>
      </c>
      <c r="C103" s="124">
        <f t="shared" si="27"/>
        <v>100000</v>
      </c>
      <c r="D103" s="124">
        <f t="shared" ref="D103:D108" si="29">C103-C102</f>
        <v>0</v>
      </c>
      <c r="F103" s="124">
        <f t="shared" si="23"/>
        <v>100000</v>
      </c>
      <c r="G103" s="124">
        <f t="shared" si="13"/>
        <v>0</v>
      </c>
      <c r="H103" s="124">
        <f>IF($C17&gt;=U103,H$95,0)</f>
        <v>0</v>
      </c>
      <c r="I103" s="124">
        <f t="shared" si="15"/>
        <v>0</v>
      </c>
      <c r="J103" s="124">
        <f t="shared" si="16"/>
        <v>0</v>
      </c>
      <c r="K103" s="124">
        <f t="shared" si="24"/>
        <v>0</v>
      </c>
      <c r="L103" s="124">
        <f t="shared" si="17"/>
        <v>0</v>
      </c>
      <c r="M103" s="124">
        <f t="shared" si="18"/>
        <v>0</v>
      </c>
      <c r="N103" s="124">
        <f t="shared" si="19"/>
        <v>0</v>
      </c>
      <c r="O103" s="124">
        <f t="shared" si="20"/>
        <v>0</v>
      </c>
      <c r="P103" s="124">
        <f t="shared" si="21"/>
        <v>0</v>
      </c>
      <c r="Q103" s="125">
        <f t="shared" si="22"/>
        <v>0</v>
      </c>
      <c r="R103" s="145">
        <f t="shared" si="25"/>
        <v>100000</v>
      </c>
      <c r="T103" s="124">
        <f t="shared" si="28"/>
        <v>100000</v>
      </c>
      <c r="U103" s="124">
        <f t="shared" si="28"/>
        <v>100000</v>
      </c>
      <c r="V103" s="124">
        <f t="shared" si="26"/>
        <v>100000</v>
      </c>
      <c r="W103" s="124">
        <f t="shared" si="26"/>
        <v>100000</v>
      </c>
      <c r="X103" s="124">
        <f t="shared" si="26"/>
        <v>100000</v>
      </c>
      <c r="Y103" s="124">
        <f t="shared" si="26"/>
        <v>100000</v>
      </c>
      <c r="Z103" s="124">
        <f t="shared" si="26"/>
        <v>100000</v>
      </c>
      <c r="AA103" s="124">
        <f t="shared" si="26"/>
        <v>100000</v>
      </c>
      <c r="AB103" s="124">
        <f t="shared" si="26"/>
        <v>100000</v>
      </c>
      <c r="AC103" s="124">
        <f t="shared" si="26"/>
        <v>100000</v>
      </c>
      <c r="AD103" s="124">
        <f t="shared" si="26"/>
        <v>100000</v>
      </c>
    </row>
    <row r="104" spans="1:34" ht="16.5" customHeight="1" x14ac:dyDescent="0.25">
      <c r="B104" s="123">
        <v>8</v>
      </c>
      <c r="C104" s="124">
        <f t="shared" si="27"/>
        <v>100000</v>
      </c>
      <c r="D104" s="124">
        <f t="shared" si="29"/>
        <v>0</v>
      </c>
      <c r="F104" s="124">
        <f t="shared" si="23"/>
        <v>100000</v>
      </c>
      <c r="G104" s="124">
        <f t="shared" si="13"/>
        <v>0</v>
      </c>
      <c r="H104" s="124">
        <f t="shared" si="14"/>
        <v>0</v>
      </c>
      <c r="I104" s="124">
        <f t="shared" si="15"/>
        <v>0</v>
      </c>
      <c r="J104" s="124">
        <f t="shared" si="16"/>
        <v>0</v>
      </c>
      <c r="K104" s="124">
        <f t="shared" si="24"/>
        <v>0</v>
      </c>
      <c r="L104" s="124">
        <f t="shared" si="17"/>
        <v>0</v>
      </c>
      <c r="M104" s="124">
        <f t="shared" si="18"/>
        <v>0</v>
      </c>
      <c r="N104" s="124">
        <f t="shared" si="19"/>
        <v>0</v>
      </c>
      <c r="O104" s="124">
        <f t="shared" si="20"/>
        <v>0</v>
      </c>
      <c r="P104" s="124">
        <f t="shared" si="21"/>
        <v>0</v>
      </c>
      <c r="Q104" s="125">
        <f t="shared" si="22"/>
        <v>0</v>
      </c>
      <c r="R104" s="145">
        <f t="shared" si="25"/>
        <v>100000</v>
      </c>
      <c r="T104" s="124">
        <f t="shared" si="28"/>
        <v>100000</v>
      </c>
      <c r="U104" s="124">
        <f t="shared" si="28"/>
        <v>100000</v>
      </c>
      <c r="V104" s="124">
        <f t="shared" si="26"/>
        <v>100000</v>
      </c>
      <c r="W104" s="124">
        <f t="shared" si="26"/>
        <v>100000</v>
      </c>
      <c r="X104" s="124">
        <f t="shared" si="26"/>
        <v>100000</v>
      </c>
      <c r="Y104" s="124">
        <f t="shared" si="26"/>
        <v>100000</v>
      </c>
      <c r="Z104" s="124">
        <f t="shared" si="26"/>
        <v>100000</v>
      </c>
      <c r="AA104" s="124">
        <f t="shared" si="26"/>
        <v>100000</v>
      </c>
      <c r="AB104" s="124">
        <f t="shared" si="26"/>
        <v>100000</v>
      </c>
      <c r="AC104" s="124">
        <f t="shared" si="26"/>
        <v>100000</v>
      </c>
      <c r="AD104" s="124">
        <f t="shared" si="26"/>
        <v>100000</v>
      </c>
    </row>
    <row r="105" spans="1:34" ht="16.5" customHeight="1" x14ac:dyDescent="0.25">
      <c r="B105" s="123">
        <v>9</v>
      </c>
      <c r="C105" s="124">
        <f t="shared" si="27"/>
        <v>100000</v>
      </c>
      <c r="D105" s="124">
        <f t="shared" si="29"/>
        <v>0</v>
      </c>
      <c r="F105" s="124">
        <f t="shared" si="23"/>
        <v>100000</v>
      </c>
      <c r="G105" s="124">
        <f t="shared" si="13"/>
        <v>0</v>
      </c>
      <c r="H105" s="124">
        <f t="shared" si="14"/>
        <v>0</v>
      </c>
      <c r="I105" s="124">
        <f t="shared" si="15"/>
        <v>0</v>
      </c>
      <c r="J105" s="124">
        <f t="shared" si="16"/>
        <v>0</v>
      </c>
      <c r="K105" s="124">
        <f t="shared" si="24"/>
        <v>0</v>
      </c>
      <c r="L105" s="124">
        <f t="shared" si="17"/>
        <v>0</v>
      </c>
      <c r="M105" s="124">
        <f t="shared" si="18"/>
        <v>0</v>
      </c>
      <c r="N105" s="124">
        <f t="shared" si="19"/>
        <v>0</v>
      </c>
      <c r="O105" s="124">
        <f t="shared" si="20"/>
        <v>0</v>
      </c>
      <c r="P105" s="124">
        <f t="shared" si="21"/>
        <v>0</v>
      </c>
      <c r="Q105" s="125">
        <f t="shared" si="22"/>
        <v>0</v>
      </c>
      <c r="R105" s="145">
        <f t="shared" si="25"/>
        <v>100000</v>
      </c>
      <c r="T105" s="124">
        <f t="shared" si="28"/>
        <v>100000</v>
      </c>
      <c r="U105" s="124">
        <f t="shared" si="28"/>
        <v>100000</v>
      </c>
      <c r="V105" s="124">
        <f t="shared" si="26"/>
        <v>100000</v>
      </c>
      <c r="W105" s="124">
        <f t="shared" si="26"/>
        <v>100000</v>
      </c>
      <c r="X105" s="124">
        <f t="shared" si="26"/>
        <v>100000</v>
      </c>
      <c r="Y105" s="124">
        <f t="shared" si="26"/>
        <v>100000</v>
      </c>
      <c r="Z105" s="124">
        <f t="shared" si="26"/>
        <v>100000</v>
      </c>
      <c r="AA105" s="124">
        <f t="shared" si="26"/>
        <v>100000</v>
      </c>
      <c r="AB105" s="124">
        <f t="shared" si="26"/>
        <v>100000</v>
      </c>
      <c r="AC105" s="124">
        <f t="shared" si="26"/>
        <v>100000</v>
      </c>
      <c r="AD105" s="124">
        <f t="shared" si="26"/>
        <v>100000</v>
      </c>
    </row>
    <row r="106" spans="1:34" ht="16.5" customHeight="1" x14ac:dyDescent="0.25">
      <c r="B106" s="123">
        <v>10</v>
      </c>
      <c r="C106" s="124">
        <f t="shared" si="27"/>
        <v>100000</v>
      </c>
      <c r="D106" s="124">
        <f t="shared" si="29"/>
        <v>0</v>
      </c>
      <c r="F106" s="124">
        <f t="shared" si="23"/>
        <v>100000</v>
      </c>
      <c r="G106" s="124">
        <f t="shared" si="13"/>
        <v>0</v>
      </c>
      <c r="H106" s="124">
        <f t="shared" si="14"/>
        <v>0</v>
      </c>
      <c r="I106" s="124">
        <f t="shared" si="15"/>
        <v>0</v>
      </c>
      <c r="J106" s="124">
        <f t="shared" si="16"/>
        <v>0</v>
      </c>
      <c r="K106" s="124">
        <f t="shared" si="24"/>
        <v>0</v>
      </c>
      <c r="L106" s="124">
        <f t="shared" si="17"/>
        <v>0</v>
      </c>
      <c r="M106" s="124">
        <f t="shared" si="18"/>
        <v>0</v>
      </c>
      <c r="N106" s="124">
        <f t="shared" si="19"/>
        <v>0</v>
      </c>
      <c r="O106" s="124">
        <f t="shared" si="20"/>
        <v>0</v>
      </c>
      <c r="P106" s="124">
        <f t="shared" si="21"/>
        <v>0</v>
      </c>
      <c r="Q106" s="125">
        <f t="shared" si="22"/>
        <v>0</v>
      </c>
      <c r="R106" s="145">
        <f t="shared" si="25"/>
        <v>100000</v>
      </c>
      <c r="T106" s="124">
        <f t="shared" si="28"/>
        <v>100000</v>
      </c>
      <c r="U106" s="124">
        <f t="shared" si="28"/>
        <v>100000</v>
      </c>
      <c r="V106" s="124">
        <f t="shared" si="26"/>
        <v>100000</v>
      </c>
      <c r="W106" s="124">
        <f t="shared" si="26"/>
        <v>100000</v>
      </c>
      <c r="X106" s="124">
        <f t="shared" si="26"/>
        <v>100000</v>
      </c>
      <c r="Y106" s="124">
        <f t="shared" si="26"/>
        <v>100000</v>
      </c>
      <c r="Z106" s="124">
        <f t="shared" si="26"/>
        <v>100000</v>
      </c>
      <c r="AA106" s="124">
        <f t="shared" si="26"/>
        <v>100000</v>
      </c>
      <c r="AB106" s="124">
        <f t="shared" si="26"/>
        <v>100000</v>
      </c>
      <c r="AC106" s="124">
        <f t="shared" si="26"/>
        <v>100000</v>
      </c>
      <c r="AD106" s="124">
        <f t="shared" si="26"/>
        <v>100000</v>
      </c>
    </row>
    <row r="107" spans="1:34" ht="16.5" customHeight="1" x14ac:dyDescent="0.25">
      <c r="B107" s="123">
        <v>11</v>
      </c>
      <c r="C107" s="124">
        <f t="shared" si="27"/>
        <v>100000</v>
      </c>
      <c r="D107" s="124">
        <f t="shared" si="29"/>
        <v>0</v>
      </c>
      <c r="F107" s="124">
        <f t="shared" si="23"/>
        <v>100000</v>
      </c>
      <c r="G107" s="124">
        <f>IF($C21&gt;=T107,G$95,0)</f>
        <v>0</v>
      </c>
      <c r="H107" s="124">
        <f t="shared" si="14"/>
        <v>0</v>
      </c>
      <c r="I107" s="124">
        <f t="shared" si="15"/>
        <v>0</v>
      </c>
      <c r="J107" s="124">
        <f t="shared" si="16"/>
        <v>0</v>
      </c>
      <c r="K107" s="124">
        <f t="shared" si="24"/>
        <v>0</v>
      </c>
      <c r="L107" s="124">
        <f t="shared" si="17"/>
        <v>0</v>
      </c>
      <c r="M107" s="124">
        <f t="shared" si="18"/>
        <v>0</v>
      </c>
      <c r="N107" s="124">
        <f t="shared" si="19"/>
        <v>0</v>
      </c>
      <c r="O107" s="124">
        <f t="shared" si="20"/>
        <v>0</v>
      </c>
      <c r="P107" s="124">
        <f t="shared" si="21"/>
        <v>0</v>
      </c>
      <c r="Q107" s="125">
        <f t="shared" si="22"/>
        <v>0</v>
      </c>
      <c r="R107" s="145">
        <f t="shared" si="25"/>
        <v>100000</v>
      </c>
      <c r="T107" s="124">
        <f t="shared" si="28"/>
        <v>100000</v>
      </c>
      <c r="U107" s="124">
        <f t="shared" si="28"/>
        <v>100000</v>
      </c>
      <c r="V107" s="124">
        <f t="shared" si="26"/>
        <v>100000</v>
      </c>
      <c r="W107" s="124">
        <f t="shared" si="26"/>
        <v>100000</v>
      </c>
      <c r="X107" s="124">
        <f t="shared" si="26"/>
        <v>100000</v>
      </c>
      <c r="Y107" s="124">
        <f t="shared" si="26"/>
        <v>100000</v>
      </c>
      <c r="Z107" s="124">
        <f t="shared" si="26"/>
        <v>100000</v>
      </c>
      <c r="AA107" s="124">
        <f t="shared" si="26"/>
        <v>100000</v>
      </c>
      <c r="AB107" s="124">
        <f t="shared" si="26"/>
        <v>100000</v>
      </c>
      <c r="AC107" s="124">
        <f t="shared" si="26"/>
        <v>100000</v>
      </c>
      <c r="AD107" s="124">
        <f t="shared" si="26"/>
        <v>100000</v>
      </c>
    </row>
    <row r="108" spans="1:34" ht="16.5" customHeight="1" x14ac:dyDescent="0.25">
      <c r="B108" s="123">
        <v>12</v>
      </c>
      <c r="C108" s="124">
        <f t="shared" si="27"/>
        <v>100000</v>
      </c>
      <c r="D108" s="124">
        <f t="shared" si="29"/>
        <v>0</v>
      </c>
      <c r="F108" s="124">
        <f t="shared" si="23"/>
        <v>100000</v>
      </c>
      <c r="G108" s="124">
        <f t="shared" si="13"/>
        <v>0</v>
      </c>
      <c r="H108" s="124">
        <f t="shared" si="14"/>
        <v>0</v>
      </c>
      <c r="I108" s="124">
        <f t="shared" si="15"/>
        <v>0</v>
      </c>
      <c r="J108" s="124">
        <f t="shared" si="16"/>
        <v>0</v>
      </c>
      <c r="K108" s="124">
        <f t="shared" si="24"/>
        <v>0</v>
      </c>
      <c r="L108" s="124">
        <f t="shared" si="17"/>
        <v>0</v>
      </c>
      <c r="M108" s="124">
        <f t="shared" si="18"/>
        <v>0</v>
      </c>
      <c r="N108" s="124">
        <f t="shared" si="19"/>
        <v>0</v>
      </c>
      <c r="O108" s="124">
        <f t="shared" si="20"/>
        <v>0</v>
      </c>
      <c r="P108" s="124">
        <f t="shared" si="21"/>
        <v>0</v>
      </c>
      <c r="Q108" s="125">
        <f t="shared" si="22"/>
        <v>0</v>
      </c>
      <c r="R108" s="145">
        <f t="shared" si="25"/>
        <v>100000</v>
      </c>
      <c r="T108" s="124">
        <f t="shared" si="28"/>
        <v>100000</v>
      </c>
      <c r="U108" s="124">
        <f t="shared" si="28"/>
        <v>100000</v>
      </c>
      <c r="V108" s="124">
        <f t="shared" si="26"/>
        <v>100000</v>
      </c>
      <c r="W108" s="124">
        <f t="shared" si="26"/>
        <v>100000</v>
      </c>
      <c r="X108" s="124">
        <f t="shared" si="26"/>
        <v>100000</v>
      </c>
      <c r="Y108" s="124">
        <f t="shared" si="26"/>
        <v>100000</v>
      </c>
      <c r="Z108" s="124">
        <f t="shared" si="26"/>
        <v>100000</v>
      </c>
      <c r="AA108" s="124">
        <f t="shared" si="26"/>
        <v>100000</v>
      </c>
      <c r="AB108" s="124">
        <f t="shared" si="26"/>
        <v>100000</v>
      </c>
      <c r="AC108" s="124">
        <f t="shared" si="26"/>
        <v>100000</v>
      </c>
      <c r="AD108" s="124">
        <f t="shared" si="26"/>
        <v>100000</v>
      </c>
    </row>
    <row r="109" spans="1:34" ht="16.5" customHeight="1" x14ac:dyDescent="0.25">
      <c r="H109" s="19"/>
      <c r="I109" s="19"/>
      <c r="J109" s="24"/>
      <c r="M109" s="19"/>
    </row>
    <row r="110" spans="1:34" s="117" customFormat="1" ht="36" customHeight="1" x14ac:dyDescent="0.25">
      <c r="A110" s="83"/>
      <c r="B110" s="84" t="s">
        <v>186</v>
      </c>
      <c r="C110" s="84"/>
      <c r="D110" s="84"/>
      <c r="E110" s="84"/>
      <c r="F110" s="84"/>
      <c r="G110" s="84"/>
      <c r="H110" s="84"/>
      <c r="I110" s="84"/>
      <c r="J110" s="84"/>
      <c r="K110" s="84"/>
      <c r="L110" s="84"/>
      <c r="M110" s="82"/>
      <c r="N110" s="82"/>
      <c r="O110" s="82"/>
      <c r="P110" s="82"/>
      <c r="Q110" s="83"/>
      <c r="R110" s="83"/>
      <c r="S110" s="83"/>
      <c r="T110" s="83"/>
      <c r="U110" s="83"/>
      <c r="V110" s="83"/>
      <c r="W110" s="83"/>
      <c r="X110" s="83"/>
      <c r="Y110" s="83"/>
      <c r="Z110" s="85"/>
      <c r="AA110" s="85"/>
      <c r="AB110" s="83"/>
      <c r="AC110" s="85"/>
      <c r="AD110" s="85"/>
      <c r="AE110" s="83"/>
      <c r="AH110" s="154"/>
    </row>
    <row r="111" spans="1:34" ht="16.5" customHeight="1" x14ac:dyDescent="0.25">
      <c r="H111" s="19"/>
      <c r="I111" s="19"/>
      <c r="J111" s="24"/>
      <c r="M111" s="19"/>
    </row>
    <row r="112" spans="1:34" ht="16.5" customHeight="1" x14ac:dyDescent="0.25">
      <c r="E112" s="22"/>
      <c r="F112" s="22" t="s">
        <v>163</v>
      </c>
      <c r="G112" s="22" t="s">
        <v>164</v>
      </c>
      <c r="H112" s="22" t="s">
        <v>165</v>
      </c>
      <c r="I112" s="22" t="s">
        <v>166</v>
      </c>
      <c r="J112" s="22" t="s">
        <v>167</v>
      </c>
      <c r="K112" s="22" t="s">
        <v>168</v>
      </c>
      <c r="L112" s="22" t="s">
        <v>169</v>
      </c>
      <c r="M112" s="22" t="s">
        <v>170</v>
      </c>
      <c r="N112" s="22" t="s">
        <v>171</v>
      </c>
      <c r="O112" s="22" t="s">
        <v>172</v>
      </c>
      <c r="P112" s="22" t="s">
        <v>173</v>
      </c>
      <c r="Q112" s="22" t="s">
        <v>174</v>
      </c>
    </row>
    <row r="113" spans="1:34" ht="16.5" customHeight="1" x14ac:dyDescent="0.25">
      <c r="E113" s="17" t="s">
        <v>39</v>
      </c>
      <c r="F113" s="126" t="s">
        <v>187</v>
      </c>
      <c r="G113" s="126" t="str">
        <f>IF(G97=0,"",IF(AND(G$97=G$98,G$98=G$99,$L$89&lt;&gt;$N$80,$L$89&lt;&gt;$N$81),"Q","M"))</f>
        <v/>
      </c>
      <c r="H113" s="126" t="str">
        <f t="shared" ref="G113:H115" si="30">IF(H97=0,"",IF(AND(H$97=H$98,H$98=H$99,$L$89&lt;&gt;$N$80,$L$89&lt;&gt;$N$81),"Q","M"))</f>
        <v/>
      </c>
      <c r="I113" s="126" t="str">
        <f t="shared" ref="I113:Q113" si="31">IF(I97=0,"",IF(AND(I$97=I$98,I$98=I$99,$L$89&lt;&gt;$N$80,$L$89&lt;&gt;$N$81),"Q","M"))</f>
        <v/>
      </c>
      <c r="J113" s="126" t="str">
        <f t="shared" si="31"/>
        <v/>
      </c>
      <c r="K113" s="126" t="str">
        <f t="shared" si="31"/>
        <v/>
      </c>
      <c r="L113" s="126" t="str">
        <f>IF(L97=0,"",IF(AND(L$97=L$98,L$98=L$99,$L$89&lt;&gt;$N$80,$L$89&lt;&gt;$N$81),"Q","M"))</f>
        <v/>
      </c>
      <c r="M113" s="126" t="str">
        <f t="shared" si="31"/>
        <v/>
      </c>
      <c r="N113" s="126" t="str">
        <f t="shared" si="31"/>
        <v/>
      </c>
      <c r="O113" s="126" t="str">
        <f t="shared" si="31"/>
        <v/>
      </c>
      <c r="P113" s="126" t="str">
        <f t="shared" si="31"/>
        <v/>
      </c>
      <c r="Q113" s="126" t="str">
        <f t="shared" si="31"/>
        <v/>
      </c>
    </row>
    <row r="114" spans="1:34" ht="16.5" customHeight="1" x14ac:dyDescent="0.25">
      <c r="E114" s="17" t="s">
        <v>45</v>
      </c>
      <c r="F114" s="126" t="s">
        <v>187</v>
      </c>
      <c r="G114" s="126" t="str">
        <f t="shared" si="30"/>
        <v/>
      </c>
      <c r="H114" s="126" t="str">
        <f t="shared" si="30"/>
        <v/>
      </c>
      <c r="I114" s="126" t="str">
        <f t="shared" ref="I114:Q114" si="32">IF(I98=0,"",IF(AND(I$97=I$98,I$98=I$99,$L$89&lt;&gt;$N$80,$L$89&lt;&gt;$N$81),"Q","M"))</f>
        <v/>
      </c>
      <c r="J114" s="126" t="str">
        <f t="shared" si="32"/>
        <v/>
      </c>
      <c r="K114" s="126" t="str">
        <f t="shared" si="32"/>
        <v/>
      </c>
      <c r="L114" s="126" t="str">
        <f t="shared" si="32"/>
        <v/>
      </c>
      <c r="M114" s="126" t="str">
        <f t="shared" si="32"/>
        <v/>
      </c>
      <c r="N114" s="126" t="str">
        <f t="shared" si="32"/>
        <v/>
      </c>
      <c r="O114" s="126" t="str">
        <f t="shared" si="32"/>
        <v/>
      </c>
      <c r="P114" s="126" t="str">
        <f t="shared" si="32"/>
        <v/>
      </c>
      <c r="Q114" s="126" t="str">
        <f t="shared" si="32"/>
        <v/>
      </c>
    </row>
    <row r="115" spans="1:34" ht="16.5" customHeight="1" x14ac:dyDescent="0.25">
      <c r="E115" s="17" t="s">
        <v>46</v>
      </c>
      <c r="F115" s="126" t="s">
        <v>187</v>
      </c>
      <c r="G115" s="126" t="str">
        <f t="shared" si="30"/>
        <v/>
      </c>
      <c r="H115" s="126" t="str">
        <f t="shared" si="30"/>
        <v/>
      </c>
      <c r="I115" s="126" t="str">
        <f t="shared" ref="I115:Q115" si="33">IF(I99=0,"",IF(AND(I$97=I$98,I$98=I$99,$L$89&lt;&gt;$N$80,$L$89&lt;&gt;$N$81),"Q","M"))</f>
        <v/>
      </c>
      <c r="J115" s="126" t="str">
        <f t="shared" si="33"/>
        <v/>
      </c>
      <c r="K115" s="126" t="str">
        <f t="shared" si="33"/>
        <v/>
      </c>
      <c r="L115" s="126" t="str">
        <f t="shared" si="33"/>
        <v/>
      </c>
      <c r="M115" s="126" t="str">
        <f t="shared" si="33"/>
        <v/>
      </c>
      <c r="N115" s="126" t="str">
        <f t="shared" si="33"/>
        <v/>
      </c>
      <c r="O115" s="126" t="str">
        <f>IF(O99=0,"",IF(AND(O$97=O$98,O$98=O$99,$L$89&lt;&gt;$N$80,$L$89&lt;&gt;$N$81),"Q","M"))</f>
        <v/>
      </c>
      <c r="P115" s="126" t="str">
        <f t="shared" si="33"/>
        <v/>
      </c>
      <c r="Q115" s="126" t="str">
        <f t="shared" si="33"/>
        <v/>
      </c>
    </row>
    <row r="116" spans="1:34" ht="16.5" customHeight="1" x14ac:dyDescent="0.25">
      <c r="E116" s="17" t="s">
        <v>47</v>
      </c>
      <c r="F116" s="126" t="s">
        <v>187</v>
      </c>
      <c r="G116" s="126" t="str">
        <f t="shared" ref="G116:H118" si="34">IF(G100=0,"",IF(AND(G$100=G$101,G$101=G$102,$L$89&lt;&gt;$N$83,$L$89&lt;&gt;$N$84),"Q","M"))</f>
        <v/>
      </c>
      <c r="H116" s="126" t="str">
        <f t="shared" si="34"/>
        <v/>
      </c>
      <c r="I116" s="126" t="str">
        <f t="shared" ref="I116:Q116" si="35">IF(I100=0,"",IF(AND(I$100=I$101,I$101=I$102,$L$89&lt;&gt;$N$83,$L$89&lt;&gt;$N$84),"Q","M"))</f>
        <v/>
      </c>
      <c r="J116" s="126" t="str">
        <f t="shared" si="35"/>
        <v/>
      </c>
      <c r="K116" s="126" t="str">
        <f t="shared" si="35"/>
        <v/>
      </c>
      <c r="L116" s="126" t="str">
        <f t="shared" si="35"/>
        <v/>
      </c>
      <c r="M116" s="126" t="str">
        <f t="shared" si="35"/>
        <v/>
      </c>
      <c r="N116" s="126" t="str">
        <f t="shared" si="35"/>
        <v/>
      </c>
      <c r="O116" s="126" t="str">
        <f t="shared" si="35"/>
        <v/>
      </c>
      <c r="P116" s="126" t="str">
        <f t="shared" si="35"/>
        <v/>
      </c>
      <c r="Q116" s="126" t="str">
        <f t="shared" si="35"/>
        <v/>
      </c>
    </row>
    <row r="117" spans="1:34" ht="16.5" customHeight="1" x14ac:dyDescent="0.25">
      <c r="E117" s="17" t="s">
        <v>188</v>
      </c>
      <c r="F117" s="126" t="s">
        <v>187</v>
      </c>
      <c r="G117" s="126" t="str">
        <f t="shared" si="34"/>
        <v/>
      </c>
      <c r="H117" s="126" t="str">
        <f t="shared" si="34"/>
        <v/>
      </c>
      <c r="I117" s="126" t="str">
        <f t="shared" ref="I117:Q117" si="36">IF(I101=0,"",IF(AND(I$100=I$101,I$101=I$102,$L$89&lt;&gt;$N$83,$L$89&lt;&gt;$N$84),"Q","M"))</f>
        <v/>
      </c>
      <c r="J117" s="126" t="str">
        <f t="shared" si="36"/>
        <v/>
      </c>
      <c r="K117" s="126" t="str">
        <f t="shared" si="36"/>
        <v/>
      </c>
      <c r="L117" s="126" t="str">
        <f>IF(L101=0,"",IF(AND(L$100=L$101,L$101=L$102,$L$89&lt;&gt;$N$83,$L$89&lt;&gt;$N$84),"Q","M"))</f>
        <v/>
      </c>
      <c r="M117" s="126" t="str">
        <f t="shared" si="36"/>
        <v/>
      </c>
      <c r="N117" s="126" t="str">
        <f t="shared" si="36"/>
        <v/>
      </c>
      <c r="O117" s="126" t="str">
        <f t="shared" si="36"/>
        <v/>
      </c>
      <c r="P117" s="126" t="str">
        <f t="shared" si="36"/>
        <v/>
      </c>
      <c r="Q117" s="126" t="str">
        <f t="shared" si="36"/>
        <v/>
      </c>
    </row>
    <row r="118" spans="1:34" ht="16.5" customHeight="1" x14ac:dyDescent="0.25">
      <c r="E118" s="17" t="s">
        <v>49</v>
      </c>
      <c r="F118" s="126" t="s">
        <v>187</v>
      </c>
      <c r="G118" s="126" t="str">
        <f t="shared" si="34"/>
        <v/>
      </c>
      <c r="H118" s="126" t="str">
        <f t="shared" si="34"/>
        <v/>
      </c>
      <c r="I118" s="126" t="str">
        <f t="shared" ref="I118:Q118" si="37">IF(I102=0,"",IF(AND(I$100=I$101,I$101=I$102,$L$89&lt;&gt;$N$83,$L$89&lt;&gt;$N$84),"Q","M"))</f>
        <v/>
      </c>
      <c r="J118" s="126" t="str">
        <f t="shared" si="37"/>
        <v/>
      </c>
      <c r="K118" s="126" t="str">
        <f t="shared" si="37"/>
        <v/>
      </c>
      <c r="L118" s="126" t="str">
        <f t="shared" si="37"/>
        <v/>
      </c>
      <c r="M118" s="126" t="str">
        <f t="shared" si="37"/>
        <v/>
      </c>
      <c r="N118" s="126" t="str">
        <f t="shared" si="37"/>
        <v/>
      </c>
      <c r="O118" s="126" t="str">
        <f t="shared" si="37"/>
        <v/>
      </c>
      <c r="P118" s="126" t="str">
        <f t="shared" si="37"/>
        <v/>
      </c>
      <c r="Q118" s="126" t="str">
        <f t="shared" si="37"/>
        <v/>
      </c>
    </row>
    <row r="119" spans="1:34" ht="16.5" customHeight="1" x14ac:dyDescent="0.25">
      <c r="E119" s="17" t="s">
        <v>189</v>
      </c>
      <c r="F119" s="126" t="s">
        <v>187</v>
      </c>
      <c r="G119" s="126" t="str">
        <f>IF(G103=0,"",IF(AND(G$103=G$104,G$104=G$105,$L$89&lt;&gt;$N$86,$L$89&lt;&gt;$N$87),"Q","M"))</f>
        <v/>
      </c>
      <c r="H119" s="126" t="str">
        <f t="shared" ref="H119:H121" si="38">IF(H103=0,"",IF(AND(H$103=H$104,H$104=H$105,$L$89&lt;&gt;$N$86,$L$89&lt;&gt;$N$87),"Q","M"))</f>
        <v/>
      </c>
      <c r="I119" s="126" t="str">
        <f t="shared" ref="I119:Q119" si="39">IF(I103=0,"",IF(AND(I$103=I$104,I$104=I$105,$L$89&lt;&gt;$N$86,$L$89&lt;&gt;$N$87),"Q","M"))</f>
        <v/>
      </c>
      <c r="J119" s="126" t="str">
        <f t="shared" si="39"/>
        <v/>
      </c>
      <c r="K119" s="126" t="str">
        <f t="shared" si="39"/>
        <v/>
      </c>
      <c r="L119" s="126" t="str">
        <f t="shared" si="39"/>
        <v/>
      </c>
      <c r="M119" s="126" t="str">
        <f t="shared" si="39"/>
        <v/>
      </c>
      <c r="N119" s="126" t="str">
        <f t="shared" si="39"/>
        <v/>
      </c>
      <c r="O119" s="126" t="str">
        <f t="shared" si="39"/>
        <v/>
      </c>
      <c r="P119" s="126" t="str">
        <f t="shared" si="39"/>
        <v/>
      </c>
      <c r="Q119" s="126" t="str">
        <f t="shared" si="39"/>
        <v/>
      </c>
    </row>
    <row r="120" spans="1:34" ht="16.5" customHeight="1" x14ac:dyDescent="0.25">
      <c r="E120" s="17" t="s">
        <v>51</v>
      </c>
      <c r="F120" s="126" t="s">
        <v>187</v>
      </c>
      <c r="G120" s="126" t="str">
        <f>IF(G104=0,"",IF(AND(G$103=G$104,G$104=G$105,$L$89&lt;&gt;$N$86,$L$89&lt;&gt;$N$87),"Q","M"))</f>
        <v/>
      </c>
      <c r="H120" s="126" t="str">
        <f t="shared" si="38"/>
        <v/>
      </c>
      <c r="I120" s="126" t="str">
        <f t="shared" ref="I120:Q120" si="40">IF(I104=0,"",IF(AND(I$103=I$104,I$104=I$105,$L$89&lt;&gt;$N$86,$L$89&lt;&gt;$N$87),"Q","M"))</f>
        <v/>
      </c>
      <c r="J120" s="126" t="str">
        <f t="shared" si="40"/>
        <v/>
      </c>
      <c r="K120" s="126" t="str">
        <f t="shared" si="40"/>
        <v/>
      </c>
      <c r="L120" s="126" t="str">
        <f t="shared" si="40"/>
        <v/>
      </c>
      <c r="M120" s="126" t="str">
        <f t="shared" si="40"/>
        <v/>
      </c>
      <c r="N120" s="126" t="str">
        <f t="shared" si="40"/>
        <v/>
      </c>
      <c r="O120" s="126" t="str">
        <f t="shared" si="40"/>
        <v/>
      </c>
      <c r="P120" s="126" t="str">
        <f t="shared" si="40"/>
        <v/>
      </c>
      <c r="Q120" s="126" t="str">
        <f t="shared" si="40"/>
        <v/>
      </c>
    </row>
    <row r="121" spans="1:34" ht="16.5" customHeight="1" x14ac:dyDescent="0.25">
      <c r="E121" s="17" t="s">
        <v>52</v>
      </c>
      <c r="F121" s="126" t="s">
        <v>187</v>
      </c>
      <c r="G121" s="126" t="str">
        <f>IF(G105=0,"",IF(AND(G$103=G$104,G$104=G$105,$L$89&lt;&gt;$N$86,$L$89&lt;&gt;$N$87),"Q","M"))</f>
        <v/>
      </c>
      <c r="H121" s="126" t="str">
        <f t="shared" si="38"/>
        <v/>
      </c>
      <c r="I121" s="126" t="str">
        <f t="shared" ref="I121:Q121" si="41">IF(I105=0,"",IF(AND(I$103=I$104,I$104=I$105,$L$89&lt;&gt;$N$86,$L$89&lt;&gt;$N$87),"Q","M"))</f>
        <v/>
      </c>
      <c r="J121" s="126" t="str">
        <f t="shared" si="41"/>
        <v/>
      </c>
      <c r="K121" s="126" t="str">
        <f t="shared" si="41"/>
        <v/>
      </c>
      <c r="L121" s="126" t="str">
        <f t="shared" si="41"/>
        <v/>
      </c>
      <c r="M121" s="126" t="str">
        <f t="shared" si="41"/>
        <v/>
      </c>
      <c r="N121" s="126" t="str">
        <f t="shared" si="41"/>
        <v/>
      </c>
      <c r="O121" s="126" t="str">
        <f t="shared" si="41"/>
        <v/>
      </c>
      <c r="P121" s="126" t="str">
        <f t="shared" si="41"/>
        <v/>
      </c>
      <c r="Q121" s="126" t="str">
        <f t="shared" si="41"/>
        <v/>
      </c>
    </row>
    <row r="122" spans="1:34" ht="16.5" customHeight="1" x14ac:dyDescent="0.25">
      <c r="E122" s="17" t="s">
        <v>53</v>
      </c>
      <c r="F122" s="126" t="s">
        <v>187</v>
      </c>
      <c r="G122" s="126" t="str">
        <f>IF(G106=0,"",IF(AND(G$106=G$107,G$107=G$108,$L$89&lt;&gt;$N$89,$L$89&lt;&gt;$N$90),"Q","M"))</f>
        <v/>
      </c>
      <c r="H122" s="126" t="str">
        <f>IF(H106=0,"",IF(AND(H$106=H$107,H$107=H$108,$L$89&lt;&gt;$N$89,$L$89&lt;&gt;$N$90),"Q","M"))</f>
        <v/>
      </c>
      <c r="I122" s="126" t="str">
        <f t="shared" ref="I122:Q122" si="42">IF(I106=0,"",IF(AND(I$106=I$107,I$107=I$108,$L$89&lt;&gt;$N$89,$L$89&lt;&gt;$N$90),"Q","M"))</f>
        <v/>
      </c>
      <c r="J122" s="126" t="str">
        <f t="shared" si="42"/>
        <v/>
      </c>
      <c r="K122" s="126" t="str">
        <f t="shared" si="42"/>
        <v/>
      </c>
      <c r="L122" s="126" t="str">
        <f t="shared" si="42"/>
        <v/>
      </c>
      <c r="M122" s="126" t="str">
        <f t="shared" si="42"/>
        <v/>
      </c>
      <c r="N122" s="126" t="str">
        <f t="shared" si="42"/>
        <v/>
      </c>
      <c r="O122" s="126" t="str">
        <f t="shared" si="42"/>
        <v/>
      </c>
      <c r="P122" s="126" t="str">
        <f t="shared" si="42"/>
        <v/>
      </c>
      <c r="Q122" s="126" t="str">
        <f t="shared" si="42"/>
        <v/>
      </c>
    </row>
    <row r="123" spans="1:34" ht="16.5" customHeight="1" x14ac:dyDescent="0.25">
      <c r="E123" s="17" t="s">
        <v>54</v>
      </c>
      <c r="F123" s="126" t="s">
        <v>187</v>
      </c>
      <c r="G123" s="126" t="str">
        <f t="shared" ref="G123:H124" si="43">IF(G107=0,"",IF(AND(G$106=G$107,G$107=G$108,$L$89&lt;&gt;$N$89,$L$89&lt;&gt;$N$90),"Q","M"))</f>
        <v/>
      </c>
      <c r="H123" s="126" t="str">
        <f>IF(H107=0,"",IF(AND(H$106=H$107,H$107=H$108,$L$89&lt;&gt;$N$89,$L$89&lt;&gt;$N$90),"Q","M"))</f>
        <v/>
      </c>
      <c r="I123" s="126" t="str">
        <f t="shared" ref="I123:Q123" si="44">IF(I107=0,"",IF(AND(I$106=I$107,I$107=I$108,$L$89&lt;&gt;$N$89,$L$89&lt;&gt;$N$90),"Q","M"))</f>
        <v/>
      </c>
      <c r="J123" s="126" t="str">
        <f t="shared" si="44"/>
        <v/>
      </c>
      <c r="K123" s="126" t="str">
        <f t="shared" si="44"/>
        <v/>
      </c>
      <c r="L123" s="126" t="str">
        <f>IF(L107=0,"",IF(AND(L$106=L$107,L$107=L$108,$L$89&lt;&gt;$N$89,$L$89&lt;&gt;$N$90),"Q","M"))</f>
        <v/>
      </c>
      <c r="M123" s="126" t="str">
        <f t="shared" si="44"/>
        <v/>
      </c>
      <c r="N123" s="126" t="str">
        <f t="shared" si="44"/>
        <v/>
      </c>
      <c r="O123" s="126" t="str">
        <f t="shared" si="44"/>
        <v/>
      </c>
      <c r="P123" s="126" t="str">
        <f t="shared" si="44"/>
        <v/>
      </c>
      <c r="Q123" s="126" t="str">
        <f t="shared" si="44"/>
        <v/>
      </c>
    </row>
    <row r="124" spans="1:34" ht="16.5" customHeight="1" x14ac:dyDescent="0.25">
      <c r="E124" s="17" t="s">
        <v>190</v>
      </c>
      <c r="F124" s="126" t="s">
        <v>187</v>
      </c>
      <c r="G124" s="126" t="str">
        <f t="shared" si="43"/>
        <v/>
      </c>
      <c r="H124" s="126" t="str">
        <f t="shared" si="43"/>
        <v/>
      </c>
      <c r="I124" s="126" t="str">
        <f t="shared" ref="I124:Q124" si="45">IF(I108=0,"",IF(AND(I$106=I$107,I$107=I$108,$L$89&lt;&gt;$N$89,$L$89&lt;&gt;$N$90),"Q","M"))</f>
        <v/>
      </c>
      <c r="J124" s="126" t="str">
        <f t="shared" si="45"/>
        <v/>
      </c>
      <c r="K124" s="126" t="str">
        <f t="shared" si="45"/>
        <v/>
      </c>
      <c r="L124" s="126" t="str">
        <f t="shared" si="45"/>
        <v/>
      </c>
      <c r="M124" s="126" t="str">
        <f t="shared" si="45"/>
        <v/>
      </c>
      <c r="N124" s="126" t="str">
        <f t="shared" si="45"/>
        <v/>
      </c>
      <c r="O124" s="126" t="str">
        <f t="shared" si="45"/>
        <v/>
      </c>
      <c r="P124" s="126" t="str">
        <f t="shared" si="45"/>
        <v/>
      </c>
      <c r="Q124" s="126" t="str">
        <f t="shared" si="45"/>
        <v/>
      </c>
    </row>
    <row r="125" spans="1:34" ht="16.5" customHeight="1" x14ac:dyDescent="0.25">
      <c r="H125" s="19"/>
      <c r="I125" s="19"/>
      <c r="J125" s="24"/>
      <c r="M125" s="19"/>
    </row>
    <row r="126" spans="1:34" s="117" customFormat="1" ht="36" customHeight="1" x14ac:dyDescent="0.25">
      <c r="A126" s="83"/>
      <c r="B126" s="84" t="s">
        <v>191</v>
      </c>
      <c r="C126" s="84"/>
      <c r="D126" s="84"/>
      <c r="E126" s="84"/>
      <c r="F126" s="84"/>
      <c r="G126" s="84"/>
      <c r="H126" s="84"/>
      <c r="I126" s="84"/>
      <c r="J126" s="84"/>
      <c r="K126" s="84"/>
      <c r="L126" s="84"/>
      <c r="M126" s="82"/>
      <c r="N126" s="82"/>
      <c r="O126" s="82"/>
      <c r="P126" s="82"/>
      <c r="Q126" s="83"/>
      <c r="R126" s="83"/>
      <c r="S126" s="83"/>
      <c r="T126" s="83"/>
      <c r="U126" s="83"/>
      <c r="V126" s="83"/>
      <c r="W126" s="83"/>
      <c r="X126" s="83"/>
      <c r="Y126" s="83"/>
      <c r="Z126" s="85"/>
      <c r="AA126" s="85"/>
      <c r="AB126" s="83"/>
      <c r="AC126" s="85"/>
      <c r="AD126" s="85"/>
      <c r="AE126" s="83"/>
      <c r="AH126" s="154"/>
    </row>
    <row r="127" spans="1:34" s="74" customFormat="1" x14ac:dyDescent="0.25">
      <c r="AF127" s="76"/>
    </row>
    <row r="128" spans="1:34" s="118" customFormat="1" x14ac:dyDescent="0.25">
      <c r="F128" s="97" t="s">
        <v>60</v>
      </c>
      <c r="G128" s="97" t="s">
        <v>61</v>
      </c>
      <c r="H128" s="97" t="s">
        <v>42</v>
      </c>
      <c r="I128" s="97" t="s">
        <v>145</v>
      </c>
      <c r="J128" s="97"/>
      <c r="AF128" s="127"/>
    </row>
    <row r="129" spans="1:34" s="118" customFormat="1" x14ac:dyDescent="0.25">
      <c r="F129" s="97" t="s">
        <v>187</v>
      </c>
      <c r="G129" s="97" t="s">
        <v>192</v>
      </c>
      <c r="H129" s="97" t="s">
        <v>193</v>
      </c>
      <c r="I129" s="128"/>
      <c r="AF129" s="127"/>
    </row>
    <row r="130" spans="1:34" s="74" customFormat="1" x14ac:dyDescent="0.25">
      <c r="E130" s="17" t="s">
        <v>39</v>
      </c>
      <c r="F130" s="124">
        <f>SUMIF($F113:$Q113,$F$129,$F97:$Q97)</f>
        <v>100000</v>
      </c>
      <c r="G130" s="124">
        <f>SUMIF($F113:$Q113,$G$129,$F97:$Q97)</f>
        <v>0</v>
      </c>
      <c r="H130" s="124">
        <f>SUMIF($F113:$Q113,$H$129,$F97:$Q97)</f>
        <v>0</v>
      </c>
      <c r="I130" s="124">
        <f t="shared" ref="I130:I141" si="46">SUM(F130:H130)</f>
        <v>100000</v>
      </c>
      <c r="AF130" s="76"/>
    </row>
    <row r="131" spans="1:34" s="74" customFormat="1" x14ac:dyDescent="0.25">
      <c r="E131" s="17" t="s">
        <v>45</v>
      </c>
      <c r="F131" s="124">
        <f t="shared" ref="F131:F141" si="47">SUMIF($F114:$Q114,$F$129,$F98:$Q98)</f>
        <v>100000</v>
      </c>
      <c r="G131" s="124">
        <f t="shared" ref="G131:G141" si="48">SUMIF($F114:$Q114,$G$129,$F98:$Q98)</f>
        <v>0</v>
      </c>
      <c r="H131" s="124">
        <f>SUMIF($F114:$Q114,$H$129,$F98:$Q98)</f>
        <v>0</v>
      </c>
      <c r="I131" s="124">
        <f t="shared" si="46"/>
        <v>100000</v>
      </c>
      <c r="AF131" s="76"/>
    </row>
    <row r="132" spans="1:34" s="74" customFormat="1" x14ac:dyDescent="0.25">
      <c r="E132" s="17" t="s">
        <v>46</v>
      </c>
      <c r="F132" s="124">
        <f t="shared" si="47"/>
        <v>100000</v>
      </c>
      <c r="G132" s="124">
        <f t="shared" si="48"/>
        <v>0</v>
      </c>
      <c r="H132" s="124">
        <f t="shared" ref="H132:H141" si="49">SUMIF($F115:$Q115,$H$129,$F99:$Q99)</f>
        <v>0</v>
      </c>
      <c r="I132" s="124">
        <f t="shared" si="46"/>
        <v>100000</v>
      </c>
      <c r="AF132" s="76"/>
    </row>
    <row r="133" spans="1:34" s="74" customFormat="1" x14ac:dyDescent="0.25">
      <c r="E133" s="17" t="s">
        <v>47</v>
      </c>
      <c r="F133" s="124">
        <f t="shared" si="47"/>
        <v>100000</v>
      </c>
      <c r="G133" s="124">
        <f t="shared" si="48"/>
        <v>0</v>
      </c>
      <c r="H133" s="124">
        <f t="shared" si="49"/>
        <v>0</v>
      </c>
      <c r="I133" s="124">
        <f t="shared" si="46"/>
        <v>100000</v>
      </c>
      <c r="AF133" s="76"/>
    </row>
    <row r="134" spans="1:34" s="74" customFormat="1" x14ac:dyDescent="0.25">
      <c r="E134" s="17" t="s">
        <v>188</v>
      </c>
      <c r="F134" s="124">
        <f t="shared" si="47"/>
        <v>100000</v>
      </c>
      <c r="G134" s="124">
        <f t="shared" si="48"/>
        <v>0</v>
      </c>
      <c r="H134" s="124">
        <f t="shared" si="49"/>
        <v>0</v>
      </c>
      <c r="I134" s="124">
        <f t="shared" si="46"/>
        <v>100000</v>
      </c>
      <c r="AF134" s="76"/>
    </row>
    <row r="135" spans="1:34" s="74" customFormat="1" x14ac:dyDescent="0.25">
      <c r="E135" s="17" t="s">
        <v>49</v>
      </c>
      <c r="F135" s="124">
        <f t="shared" si="47"/>
        <v>100000</v>
      </c>
      <c r="G135" s="124">
        <f t="shared" si="48"/>
        <v>0</v>
      </c>
      <c r="H135" s="124">
        <f t="shared" si="49"/>
        <v>0</v>
      </c>
      <c r="I135" s="124">
        <f t="shared" si="46"/>
        <v>100000</v>
      </c>
      <c r="AF135" s="76"/>
    </row>
    <row r="136" spans="1:34" s="74" customFormat="1" x14ac:dyDescent="0.25">
      <c r="E136" s="17" t="s">
        <v>189</v>
      </c>
      <c r="F136" s="124">
        <f t="shared" si="47"/>
        <v>100000</v>
      </c>
      <c r="G136" s="124">
        <f t="shared" si="48"/>
        <v>0</v>
      </c>
      <c r="H136" s="124">
        <f t="shared" si="49"/>
        <v>0</v>
      </c>
      <c r="I136" s="124">
        <f t="shared" si="46"/>
        <v>100000</v>
      </c>
      <c r="AF136" s="76"/>
    </row>
    <row r="137" spans="1:34" s="74" customFormat="1" x14ac:dyDescent="0.25">
      <c r="E137" s="17" t="s">
        <v>51</v>
      </c>
      <c r="F137" s="124">
        <f t="shared" si="47"/>
        <v>100000</v>
      </c>
      <c r="G137" s="124">
        <f t="shared" si="48"/>
        <v>0</v>
      </c>
      <c r="H137" s="124">
        <f t="shared" si="49"/>
        <v>0</v>
      </c>
      <c r="I137" s="124">
        <f t="shared" si="46"/>
        <v>100000</v>
      </c>
      <c r="AF137" s="76"/>
    </row>
    <row r="138" spans="1:34" s="74" customFormat="1" x14ac:dyDescent="0.25">
      <c r="E138" s="17" t="s">
        <v>52</v>
      </c>
      <c r="F138" s="124">
        <f t="shared" si="47"/>
        <v>100000</v>
      </c>
      <c r="G138" s="124">
        <f t="shared" si="48"/>
        <v>0</v>
      </c>
      <c r="H138" s="124">
        <f t="shared" si="49"/>
        <v>0</v>
      </c>
      <c r="I138" s="124">
        <f t="shared" si="46"/>
        <v>100000</v>
      </c>
      <c r="AF138" s="76"/>
    </row>
    <row r="139" spans="1:34" s="74" customFormat="1" x14ac:dyDescent="0.25">
      <c r="E139" s="17" t="s">
        <v>53</v>
      </c>
      <c r="F139" s="124">
        <f t="shared" si="47"/>
        <v>100000</v>
      </c>
      <c r="G139" s="124">
        <f t="shared" si="48"/>
        <v>0</v>
      </c>
      <c r="H139" s="124">
        <f t="shared" si="49"/>
        <v>0</v>
      </c>
      <c r="I139" s="124">
        <f t="shared" si="46"/>
        <v>100000</v>
      </c>
      <c r="AF139" s="76"/>
    </row>
    <row r="140" spans="1:34" s="74" customFormat="1" x14ac:dyDescent="0.25">
      <c r="E140" s="17" t="s">
        <v>54</v>
      </c>
      <c r="F140" s="124">
        <f t="shared" si="47"/>
        <v>100000</v>
      </c>
      <c r="G140" s="124">
        <f t="shared" si="48"/>
        <v>0</v>
      </c>
      <c r="H140" s="124">
        <f t="shared" si="49"/>
        <v>0</v>
      </c>
      <c r="I140" s="124">
        <f t="shared" si="46"/>
        <v>100000</v>
      </c>
      <c r="AF140" s="76"/>
    </row>
    <row r="141" spans="1:34" s="74" customFormat="1" x14ac:dyDescent="0.25">
      <c r="E141" s="17" t="s">
        <v>190</v>
      </c>
      <c r="F141" s="124">
        <f t="shared" si="47"/>
        <v>100000</v>
      </c>
      <c r="G141" s="124">
        <f t="shared" si="48"/>
        <v>0</v>
      </c>
      <c r="H141" s="124">
        <f t="shared" si="49"/>
        <v>0</v>
      </c>
      <c r="I141" s="124">
        <f t="shared" si="46"/>
        <v>100000</v>
      </c>
      <c r="AF141" s="76"/>
    </row>
    <row r="142" spans="1:34" s="74" customFormat="1" x14ac:dyDescent="0.25">
      <c r="F142" s="132"/>
      <c r="G142" s="132"/>
      <c r="H142" s="132"/>
      <c r="I142" s="132"/>
      <c r="J142" s="132">
        <f t="shared" ref="J142" si="50">SUM(J130:J141)</f>
        <v>0</v>
      </c>
      <c r="AF142" s="76"/>
    </row>
    <row r="143" spans="1:34" ht="16.5" customHeight="1" x14ac:dyDescent="0.25">
      <c r="H143" s="19"/>
      <c r="I143" s="19"/>
      <c r="J143" s="24"/>
    </row>
    <row r="144" spans="1:34" s="117" customFormat="1" ht="36" customHeight="1" x14ac:dyDescent="0.25">
      <c r="A144" s="83"/>
      <c r="B144" s="84" t="s">
        <v>194</v>
      </c>
      <c r="C144" s="84"/>
      <c r="D144" s="84"/>
      <c r="E144" s="84"/>
      <c r="F144" s="84"/>
      <c r="G144" s="84"/>
      <c r="H144" s="84"/>
      <c r="I144" s="84"/>
      <c r="J144" s="84"/>
      <c r="K144" s="84"/>
      <c r="L144" s="84"/>
      <c r="M144" s="82"/>
      <c r="N144" s="82"/>
      <c r="O144" s="82"/>
      <c r="P144" s="82"/>
      <c r="Q144" s="83"/>
      <c r="R144" s="83"/>
      <c r="S144" s="83"/>
      <c r="T144" s="83"/>
      <c r="U144" s="83"/>
      <c r="V144" s="83"/>
      <c r="W144" s="83"/>
      <c r="X144" s="83"/>
      <c r="Y144" s="83"/>
      <c r="Z144" s="85"/>
      <c r="AA144" s="85"/>
      <c r="AB144" s="83"/>
      <c r="AC144" s="85"/>
      <c r="AD144" s="85"/>
      <c r="AE144" s="83"/>
      <c r="AH144" s="154"/>
    </row>
    <row r="145" spans="3:17" ht="16.5" customHeight="1" x14ac:dyDescent="0.25">
      <c r="H145" s="25"/>
      <c r="I145" s="69"/>
      <c r="J145" s="26"/>
      <c r="M145" s="25"/>
    </row>
    <row r="146" spans="3:17" s="74" customFormat="1" ht="16.5" customHeight="1" x14ac:dyDescent="0.25">
      <c r="E146" s="22"/>
      <c r="F146" s="22" t="s">
        <v>163</v>
      </c>
      <c r="G146" s="22" t="s">
        <v>164</v>
      </c>
      <c r="H146" s="22" t="s">
        <v>165</v>
      </c>
      <c r="I146" s="22" t="s">
        <v>166</v>
      </c>
      <c r="J146" s="22" t="s">
        <v>167</v>
      </c>
      <c r="K146" s="22" t="s">
        <v>168</v>
      </c>
      <c r="L146" s="22" t="s">
        <v>169</v>
      </c>
      <c r="M146" s="22" t="s">
        <v>170</v>
      </c>
      <c r="N146" s="22" t="s">
        <v>171</v>
      </c>
      <c r="O146" s="22" t="s">
        <v>172</v>
      </c>
      <c r="P146" s="22" t="s">
        <v>173</v>
      </c>
      <c r="Q146" s="22" t="s">
        <v>174</v>
      </c>
    </row>
    <row r="147" spans="3:17" s="74" customFormat="1" ht="16.5" customHeight="1" x14ac:dyDescent="0.25">
      <c r="E147" s="17" t="s">
        <v>39</v>
      </c>
      <c r="F147" s="133">
        <f t="shared" ref="F147:F158" si="51">IF(F97=0,0,1/12)</f>
        <v>8.3333333333333329E-2</v>
      </c>
      <c r="G147" s="133">
        <f>IF(G97=0,0,IF(AND(G$97=G$98,G$98=G$99,$L$89&lt;&gt;$N$80,$L$89&lt;&gt;$N$81),$Q79,$O79))</f>
        <v>0</v>
      </c>
      <c r="H147" s="133">
        <f t="shared" ref="H147:Q147" si="52">IF(H97=0,0,IF(AND(H$97=H$98,H$98=H$99,$L$89&lt;&gt;$N$80,$L$89&lt;&gt;$N$81),$Q79,$O79))</f>
        <v>0</v>
      </c>
      <c r="I147" s="133">
        <f t="shared" si="52"/>
        <v>0</v>
      </c>
      <c r="J147" s="133">
        <f t="shared" si="52"/>
        <v>0</v>
      </c>
      <c r="K147" s="133">
        <f t="shared" si="52"/>
        <v>0</v>
      </c>
      <c r="L147" s="133">
        <f t="shared" si="52"/>
        <v>0</v>
      </c>
      <c r="M147" s="133">
        <f t="shared" si="52"/>
        <v>0</v>
      </c>
      <c r="N147" s="133">
        <f t="shared" si="52"/>
        <v>0</v>
      </c>
      <c r="O147" s="133">
        <f t="shared" si="52"/>
        <v>0</v>
      </c>
      <c r="P147" s="133">
        <f t="shared" si="52"/>
        <v>0</v>
      </c>
      <c r="Q147" s="133">
        <f t="shared" si="52"/>
        <v>0</v>
      </c>
    </row>
    <row r="148" spans="3:17" s="74" customFormat="1" ht="16.5" customHeight="1" x14ac:dyDescent="0.25">
      <c r="E148" s="17" t="s">
        <v>45</v>
      </c>
      <c r="F148" s="133">
        <f t="shared" si="51"/>
        <v>8.3333333333333329E-2</v>
      </c>
      <c r="G148" s="133">
        <f>IF(G98=0,0,IF(AND(G$97=G$98,G$98=G$99,$L$89&lt;&gt;$N$80,$L$89&lt;&gt;$N$81),$Q80,$O80))</f>
        <v>0</v>
      </c>
      <c r="H148" s="133">
        <f t="shared" ref="H148:Q148" si="53">IF(H98=0,0,IF(AND(H$97=H$98,H$98=H$99,$L$89&lt;&gt;$N$80,$L$89&lt;&gt;$N$81),$Q80,$O80))</f>
        <v>0</v>
      </c>
      <c r="I148" s="133">
        <f t="shared" si="53"/>
        <v>0</v>
      </c>
      <c r="J148" s="133">
        <f t="shared" si="53"/>
        <v>0</v>
      </c>
      <c r="K148" s="133">
        <f t="shared" si="53"/>
        <v>0</v>
      </c>
      <c r="L148" s="133">
        <f t="shared" si="53"/>
        <v>0</v>
      </c>
      <c r="M148" s="133">
        <f t="shared" si="53"/>
        <v>0</v>
      </c>
      <c r="N148" s="133">
        <f t="shared" si="53"/>
        <v>0</v>
      </c>
      <c r="O148" s="133">
        <f t="shared" si="53"/>
        <v>0</v>
      </c>
      <c r="P148" s="133">
        <f t="shared" si="53"/>
        <v>0</v>
      </c>
      <c r="Q148" s="133">
        <f t="shared" si="53"/>
        <v>0</v>
      </c>
    </row>
    <row r="149" spans="3:17" s="74" customFormat="1" ht="16.5" customHeight="1" x14ac:dyDescent="0.25">
      <c r="E149" s="17" t="s">
        <v>46</v>
      </c>
      <c r="F149" s="133">
        <f t="shared" si="51"/>
        <v>8.3333333333333329E-2</v>
      </c>
      <c r="G149" s="133">
        <f t="shared" ref="G149:Q149" si="54">IF(G99=0,0,IF(AND(G$97=G$98,G$98=G$99,$L$89&lt;&gt;$N$80,$L$89&lt;&gt;$N$81),$Q81,$O81))</f>
        <v>0</v>
      </c>
      <c r="H149" s="133">
        <f t="shared" si="54"/>
        <v>0</v>
      </c>
      <c r="I149" s="133">
        <f t="shared" si="54"/>
        <v>0</v>
      </c>
      <c r="J149" s="133">
        <f t="shared" si="54"/>
        <v>0</v>
      </c>
      <c r="K149" s="133">
        <f t="shared" si="54"/>
        <v>0</v>
      </c>
      <c r="L149" s="133">
        <f t="shared" si="54"/>
        <v>0</v>
      </c>
      <c r="M149" s="133">
        <f t="shared" si="54"/>
        <v>0</v>
      </c>
      <c r="N149" s="133">
        <f t="shared" si="54"/>
        <v>0</v>
      </c>
      <c r="O149" s="133">
        <f t="shared" si="54"/>
        <v>0</v>
      </c>
      <c r="P149" s="133">
        <f t="shared" si="54"/>
        <v>0</v>
      </c>
      <c r="Q149" s="133">
        <f t="shared" si="54"/>
        <v>0</v>
      </c>
    </row>
    <row r="150" spans="3:17" s="74" customFormat="1" ht="16.5" customHeight="1" x14ac:dyDescent="0.25">
      <c r="E150" s="17" t="s">
        <v>47</v>
      </c>
      <c r="F150" s="133">
        <f t="shared" si="51"/>
        <v>8.3333333333333329E-2</v>
      </c>
      <c r="G150" s="133">
        <f t="shared" ref="G150:Q150" si="55">IF(G100=0,0,IF(AND(G$100=G$101,G$101=G$102,$L$89&lt;&gt;$N$83,$L$89&lt;&gt;$N$84),$Q82,$O82))</f>
        <v>0</v>
      </c>
      <c r="H150" s="133">
        <f t="shared" si="55"/>
        <v>0</v>
      </c>
      <c r="I150" s="133">
        <f t="shared" si="55"/>
        <v>0</v>
      </c>
      <c r="J150" s="133">
        <f t="shared" si="55"/>
        <v>0</v>
      </c>
      <c r="K150" s="133">
        <f t="shared" si="55"/>
        <v>0</v>
      </c>
      <c r="L150" s="133">
        <f t="shared" si="55"/>
        <v>0</v>
      </c>
      <c r="M150" s="133">
        <f t="shared" si="55"/>
        <v>0</v>
      </c>
      <c r="N150" s="133">
        <f t="shared" si="55"/>
        <v>0</v>
      </c>
      <c r="O150" s="133">
        <f t="shared" si="55"/>
        <v>0</v>
      </c>
      <c r="P150" s="133">
        <f t="shared" si="55"/>
        <v>0</v>
      </c>
      <c r="Q150" s="133">
        <f t="shared" si="55"/>
        <v>0</v>
      </c>
    </row>
    <row r="151" spans="3:17" s="74" customFormat="1" ht="16.5" customHeight="1" x14ac:dyDescent="0.25">
      <c r="E151" s="17" t="s">
        <v>188</v>
      </c>
      <c r="F151" s="133">
        <f t="shared" si="51"/>
        <v>8.3333333333333329E-2</v>
      </c>
      <c r="G151" s="133">
        <f t="shared" ref="G151:Q151" si="56">IF(G101=0,0,IF(AND(G$100=G$101,G$101=G$102,$L$89&lt;&gt;$N$83,$L$89&lt;&gt;$N$84),$Q83,$O83))</f>
        <v>0</v>
      </c>
      <c r="H151" s="133">
        <f t="shared" si="56"/>
        <v>0</v>
      </c>
      <c r="I151" s="133">
        <f t="shared" si="56"/>
        <v>0</v>
      </c>
      <c r="J151" s="133">
        <f t="shared" si="56"/>
        <v>0</v>
      </c>
      <c r="K151" s="133">
        <f t="shared" si="56"/>
        <v>0</v>
      </c>
      <c r="L151" s="133">
        <f t="shared" si="56"/>
        <v>0</v>
      </c>
      <c r="M151" s="133">
        <f t="shared" si="56"/>
        <v>0</v>
      </c>
      <c r="N151" s="133">
        <f t="shared" si="56"/>
        <v>0</v>
      </c>
      <c r="O151" s="133">
        <f t="shared" si="56"/>
        <v>0</v>
      </c>
      <c r="P151" s="133">
        <f t="shared" si="56"/>
        <v>0</v>
      </c>
      <c r="Q151" s="133">
        <f t="shared" si="56"/>
        <v>0</v>
      </c>
    </row>
    <row r="152" spans="3:17" s="74" customFormat="1" ht="16.5" customHeight="1" x14ac:dyDescent="0.25">
      <c r="E152" s="17" t="s">
        <v>49</v>
      </c>
      <c r="F152" s="133">
        <f t="shared" si="51"/>
        <v>8.3333333333333329E-2</v>
      </c>
      <c r="G152" s="133">
        <f t="shared" ref="G152:Q152" si="57">IF(G102=0,0,IF(AND(G$100=G$101,G$101=G$102,$L$89&lt;&gt;$N$83,$L$89&lt;&gt;$N$84),$Q84,$O84))</f>
        <v>0</v>
      </c>
      <c r="H152" s="133">
        <f t="shared" si="57"/>
        <v>0</v>
      </c>
      <c r="I152" s="133">
        <f t="shared" si="57"/>
        <v>0</v>
      </c>
      <c r="J152" s="133">
        <f t="shared" si="57"/>
        <v>0</v>
      </c>
      <c r="K152" s="133">
        <f t="shared" si="57"/>
        <v>0</v>
      </c>
      <c r="L152" s="133">
        <f t="shared" si="57"/>
        <v>0</v>
      </c>
      <c r="M152" s="133">
        <f t="shared" si="57"/>
        <v>0</v>
      </c>
      <c r="N152" s="133">
        <f t="shared" si="57"/>
        <v>0</v>
      </c>
      <c r="O152" s="133">
        <f t="shared" si="57"/>
        <v>0</v>
      </c>
      <c r="P152" s="133">
        <f t="shared" si="57"/>
        <v>0</v>
      </c>
      <c r="Q152" s="133">
        <f t="shared" si="57"/>
        <v>0</v>
      </c>
    </row>
    <row r="153" spans="3:17" s="74" customFormat="1" ht="16.5" customHeight="1" x14ac:dyDescent="0.25">
      <c r="E153" s="17" t="s">
        <v>189</v>
      </c>
      <c r="F153" s="133">
        <f t="shared" si="51"/>
        <v>8.3333333333333329E-2</v>
      </c>
      <c r="G153" s="133">
        <f t="shared" ref="G153:Q153" si="58">IF(G103=0,0,IF(AND(G$103=G$104,G$104=G$105,$L$89&lt;&gt;$N$86,$L$89&lt;&gt;$N$87),$Q85,$O85))</f>
        <v>0</v>
      </c>
      <c r="H153" s="133">
        <f t="shared" si="58"/>
        <v>0</v>
      </c>
      <c r="I153" s="133">
        <f t="shared" si="58"/>
        <v>0</v>
      </c>
      <c r="J153" s="133">
        <f t="shared" si="58"/>
        <v>0</v>
      </c>
      <c r="K153" s="133">
        <f t="shared" si="58"/>
        <v>0</v>
      </c>
      <c r="L153" s="133">
        <f t="shared" si="58"/>
        <v>0</v>
      </c>
      <c r="M153" s="133">
        <f t="shared" si="58"/>
        <v>0</v>
      </c>
      <c r="N153" s="133">
        <f t="shared" si="58"/>
        <v>0</v>
      </c>
      <c r="O153" s="133">
        <f t="shared" si="58"/>
        <v>0</v>
      </c>
      <c r="P153" s="133">
        <f t="shared" si="58"/>
        <v>0</v>
      </c>
      <c r="Q153" s="133">
        <f t="shared" si="58"/>
        <v>0</v>
      </c>
    </row>
    <row r="154" spans="3:17" s="74" customFormat="1" ht="16.5" customHeight="1" x14ac:dyDescent="0.25">
      <c r="E154" s="17" t="s">
        <v>51</v>
      </c>
      <c r="F154" s="133">
        <f t="shared" si="51"/>
        <v>8.3333333333333329E-2</v>
      </c>
      <c r="G154" s="133">
        <f t="shared" ref="G154:Q154" si="59">IF(G104=0,0,IF(AND(G$103=G$104,G$104=G$105,$L$89&lt;&gt;$N$86,$L$89&lt;&gt;$N$87),$Q86,$O86))</f>
        <v>0</v>
      </c>
      <c r="H154" s="133">
        <f t="shared" si="59"/>
        <v>0</v>
      </c>
      <c r="I154" s="133">
        <f t="shared" si="59"/>
        <v>0</v>
      </c>
      <c r="J154" s="133">
        <f t="shared" si="59"/>
        <v>0</v>
      </c>
      <c r="K154" s="133">
        <f t="shared" si="59"/>
        <v>0</v>
      </c>
      <c r="L154" s="133">
        <f t="shared" si="59"/>
        <v>0</v>
      </c>
      <c r="M154" s="133">
        <f t="shared" si="59"/>
        <v>0</v>
      </c>
      <c r="N154" s="133">
        <f t="shared" si="59"/>
        <v>0</v>
      </c>
      <c r="O154" s="133">
        <f t="shared" si="59"/>
        <v>0</v>
      </c>
      <c r="P154" s="133">
        <f t="shared" si="59"/>
        <v>0</v>
      </c>
      <c r="Q154" s="133">
        <f t="shared" si="59"/>
        <v>0</v>
      </c>
    </row>
    <row r="155" spans="3:17" s="74" customFormat="1" ht="16.5" customHeight="1" x14ac:dyDescent="0.25">
      <c r="E155" s="17" t="s">
        <v>52</v>
      </c>
      <c r="F155" s="133">
        <f t="shared" si="51"/>
        <v>8.3333333333333329E-2</v>
      </c>
      <c r="G155" s="133">
        <f t="shared" ref="G155:Q155" si="60">IF(G105=0,0,IF(AND(G$103=G$104,G$104=G$105,$L$89&lt;&gt;$N$86,$L$89&lt;&gt;$N$87),$Q87,$O87))</f>
        <v>0</v>
      </c>
      <c r="H155" s="133">
        <f t="shared" si="60"/>
        <v>0</v>
      </c>
      <c r="I155" s="133">
        <f t="shared" si="60"/>
        <v>0</v>
      </c>
      <c r="J155" s="133">
        <f t="shared" si="60"/>
        <v>0</v>
      </c>
      <c r="K155" s="133">
        <f t="shared" si="60"/>
        <v>0</v>
      </c>
      <c r="L155" s="133">
        <f t="shared" si="60"/>
        <v>0</v>
      </c>
      <c r="M155" s="133">
        <f t="shared" si="60"/>
        <v>0</v>
      </c>
      <c r="N155" s="133">
        <f t="shared" si="60"/>
        <v>0</v>
      </c>
      <c r="O155" s="133">
        <f t="shared" si="60"/>
        <v>0</v>
      </c>
      <c r="P155" s="133">
        <f t="shared" si="60"/>
        <v>0</v>
      </c>
      <c r="Q155" s="133">
        <f t="shared" si="60"/>
        <v>0</v>
      </c>
    </row>
    <row r="156" spans="3:17" s="74" customFormat="1" ht="16.5" customHeight="1" x14ac:dyDescent="0.25">
      <c r="E156" s="17" t="s">
        <v>53</v>
      </c>
      <c r="F156" s="133">
        <f t="shared" si="51"/>
        <v>8.3333333333333329E-2</v>
      </c>
      <c r="G156" s="133">
        <f t="shared" ref="G156:Q156" si="61">IF(G106=0,0,IF(AND(G$106=G$107,G$107=G$108,$L$89&lt;&gt;$N$89,$L$89&lt;&gt;$N$90),$Q88,$O88))</f>
        <v>0</v>
      </c>
      <c r="H156" s="133">
        <f t="shared" si="61"/>
        <v>0</v>
      </c>
      <c r="I156" s="133">
        <f t="shared" si="61"/>
        <v>0</v>
      </c>
      <c r="J156" s="133">
        <f t="shared" si="61"/>
        <v>0</v>
      </c>
      <c r="K156" s="133">
        <f t="shared" si="61"/>
        <v>0</v>
      </c>
      <c r="L156" s="133">
        <f t="shared" si="61"/>
        <v>0</v>
      </c>
      <c r="M156" s="133">
        <f t="shared" si="61"/>
        <v>0</v>
      </c>
      <c r="N156" s="133">
        <f t="shared" si="61"/>
        <v>0</v>
      </c>
      <c r="O156" s="133">
        <f t="shared" si="61"/>
        <v>0</v>
      </c>
      <c r="P156" s="133">
        <f t="shared" si="61"/>
        <v>0</v>
      </c>
      <c r="Q156" s="133">
        <f t="shared" si="61"/>
        <v>0</v>
      </c>
    </row>
    <row r="157" spans="3:17" s="74" customFormat="1" ht="16.5" customHeight="1" x14ac:dyDescent="0.25">
      <c r="E157" s="17" t="s">
        <v>54</v>
      </c>
      <c r="F157" s="133">
        <f t="shared" si="51"/>
        <v>8.3333333333333329E-2</v>
      </c>
      <c r="G157" s="133">
        <f t="shared" ref="G157:Q157" si="62">IF(G107=0,0,IF(AND(G$106=G$107,G$107=G$108,$L$89&lt;&gt;$N$89,$L$89&lt;&gt;$N$90),$Q89,$O89))</f>
        <v>0</v>
      </c>
      <c r="H157" s="133">
        <f t="shared" si="62"/>
        <v>0</v>
      </c>
      <c r="I157" s="133">
        <f t="shared" si="62"/>
        <v>0</v>
      </c>
      <c r="J157" s="133">
        <f t="shared" si="62"/>
        <v>0</v>
      </c>
      <c r="K157" s="133">
        <f t="shared" si="62"/>
        <v>0</v>
      </c>
      <c r="L157" s="133">
        <f t="shared" si="62"/>
        <v>0</v>
      </c>
      <c r="M157" s="133">
        <f t="shared" si="62"/>
        <v>0</v>
      </c>
      <c r="N157" s="133">
        <f t="shared" si="62"/>
        <v>0</v>
      </c>
      <c r="O157" s="133">
        <f t="shared" si="62"/>
        <v>0</v>
      </c>
      <c r="P157" s="133">
        <f t="shared" si="62"/>
        <v>0</v>
      </c>
      <c r="Q157" s="133">
        <f t="shared" si="62"/>
        <v>0</v>
      </c>
    </row>
    <row r="158" spans="3:17" s="74" customFormat="1" ht="16.5" customHeight="1" x14ac:dyDescent="0.25">
      <c r="E158" s="17" t="s">
        <v>190</v>
      </c>
      <c r="F158" s="133">
        <f t="shared" si="51"/>
        <v>8.3333333333333329E-2</v>
      </c>
      <c r="G158" s="133">
        <f t="shared" ref="G158:Q158" si="63">IF(G108=0,0,IF(AND(G$106=G$107,G$107=G$108,$L$89&lt;&gt;$N$89,$L$89&lt;&gt;$N$90),$Q90,$O90))</f>
        <v>0</v>
      </c>
      <c r="H158" s="133">
        <f t="shared" si="63"/>
        <v>0</v>
      </c>
      <c r="I158" s="133">
        <f t="shared" si="63"/>
        <v>0</v>
      </c>
      <c r="J158" s="133">
        <f t="shared" si="63"/>
        <v>0</v>
      </c>
      <c r="K158" s="133">
        <f t="shared" si="63"/>
        <v>0</v>
      </c>
      <c r="L158" s="133">
        <f t="shared" si="63"/>
        <v>0</v>
      </c>
      <c r="M158" s="133">
        <f t="shared" si="63"/>
        <v>0</v>
      </c>
      <c r="N158" s="133">
        <f t="shared" si="63"/>
        <v>0</v>
      </c>
      <c r="O158" s="133">
        <f t="shared" si="63"/>
        <v>0</v>
      </c>
      <c r="P158" s="133">
        <f t="shared" si="63"/>
        <v>0</v>
      </c>
      <c r="Q158" s="133">
        <f t="shared" si="63"/>
        <v>0</v>
      </c>
    </row>
    <row r="159" spans="3:17" s="74" customFormat="1" ht="16.5" customHeight="1" x14ac:dyDescent="0.25">
      <c r="C159" s="141"/>
      <c r="D159" s="141"/>
      <c r="E159" s="19"/>
      <c r="F159" s="134"/>
      <c r="G159" s="134"/>
      <c r="H159" s="134"/>
      <c r="I159" s="134"/>
      <c r="J159" s="134"/>
      <c r="K159" s="134"/>
      <c r="L159" s="134"/>
      <c r="M159" s="134"/>
      <c r="N159" s="134"/>
      <c r="O159" s="134"/>
      <c r="P159" s="134"/>
      <c r="Q159" s="134"/>
    </row>
    <row r="160" spans="3:17" s="74" customFormat="1" x14ac:dyDescent="0.25">
      <c r="C160" s="143" t="s">
        <v>195</v>
      </c>
      <c r="D160" s="140"/>
      <c r="E160" s="139"/>
      <c r="F160" s="135">
        <f>SUM(F147:F158)</f>
        <v>1</v>
      </c>
      <c r="G160" s="135">
        <f t="shared" ref="G160:Q160" si="64">SUM(G147:G158)</f>
        <v>0</v>
      </c>
      <c r="H160" s="135">
        <f>SUM(H147:H158)</f>
        <v>0</v>
      </c>
      <c r="I160" s="135">
        <f t="shared" si="64"/>
        <v>0</v>
      </c>
      <c r="J160" s="135">
        <f t="shared" si="64"/>
        <v>0</v>
      </c>
      <c r="K160" s="135">
        <f t="shared" si="64"/>
        <v>0</v>
      </c>
      <c r="L160" s="135">
        <f t="shared" si="64"/>
        <v>0</v>
      </c>
      <c r="M160" s="135">
        <f t="shared" si="64"/>
        <v>0</v>
      </c>
      <c r="N160" s="135">
        <f t="shared" si="64"/>
        <v>0</v>
      </c>
      <c r="O160" s="135">
        <f t="shared" si="64"/>
        <v>0</v>
      </c>
      <c r="P160" s="135">
        <f t="shared" si="64"/>
        <v>0</v>
      </c>
      <c r="Q160" s="135">
        <f t="shared" si="64"/>
        <v>0</v>
      </c>
    </row>
    <row r="161" spans="1:34" s="74" customFormat="1" x14ac:dyDescent="0.25">
      <c r="C161" s="142" t="s">
        <v>196</v>
      </c>
      <c r="D161" s="140"/>
      <c r="E161" s="139"/>
      <c r="F161" s="136">
        <f>MIN(F160,1)</f>
        <v>1</v>
      </c>
      <c r="G161" s="136">
        <f t="shared" ref="G161:Q161" si="65">MIN(G160,1)</f>
        <v>0</v>
      </c>
      <c r="H161" s="136">
        <f t="shared" si="65"/>
        <v>0</v>
      </c>
      <c r="I161" s="136">
        <f t="shared" si="65"/>
        <v>0</v>
      </c>
      <c r="J161" s="136">
        <f t="shared" si="65"/>
        <v>0</v>
      </c>
      <c r="K161" s="136">
        <f t="shared" si="65"/>
        <v>0</v>
      </c>
      <c r="L161" s="136">
        <f t="shared" si="65"/>
        <v>0</v>
      </c>
      <c r="M161" s="136">
        <f t="shared" si="65"/>
        <v>0</v>
      </c>
      <c r="N161" s="136">
        <f t="shared" si="65"/>
        <v>0</v>
      </c>
      <c r="O161" s="136">
        <f t="shared" si="65"/>
        <v>0</v>
      </c>
      <c r="P161" s="136">
        <f t="shared" si="65"/>
        <v>0</v>
      </c>
      <c r="Q161" s="136">
        <f t="shared" si="65"/>
        <v>0</v>
      </c>
    </row>
    <row r="162" spans="1:34" s="74" customFormat="1" x14ac:dyDescent="0.25">
      <c r="C162" s="142" t="s">
        <v>197</v>
      </c>
      <c r="D162" s="140"/>
      <c r="E162" s="139"/>
      <c r="F162" s="137" t="str">
        <f>IF(F161=1,"Y","")</f>
        <v>Y</v>
      </c>
      <c r="G162" s="137" t="str">
        <f t="shared" ref="G162:Q162" si="66">IF(G161=1,"Y","")</f>
        <v/>
      </c>
      <c r="H162" s="137" t="str">
        <f t="shared" si="66"/>
        <v/>
      </c>
      <c r="I162" s="137" t="str">
        <f t="shared" si="66"/>
        <v/>
      </c>
      <c r="J162" s="137" t="str">
        <f t="shared" si="66"/>
        <v/>
      </c>
      <c r="K162" s="137" t="str">
        <f t="shared" si="66"/>
        <v/>
      </c>
      <c r="L162" s="137" t="str">
        <f t="shared" si="66"/>
        <v/>
      </c>
      <c r="M162" s="137" t="str">
        <f t="shared" si="66"/>
        <v/>
      </c>
      <c r="N162" s="137" t="str">
        <f t="shared" si="66"/>
        <v/>
      </c>
      <c r="O162" s="137" t="str">
        <f t="shared" si="66"/>
        <v/>
      </c>
      <c r="P162" s="137" t="str">
        <f t="shared" si="66"/>
        <v/>
      </c>
      <c r="Q162" s="137" t="str">
        <f t="shared" si="66"/>
        <v/>
      </c>
    </row>
    <row r="163" spans="1:34" s="74" customFormat="1" x14ac:dyDescent="0.25">
      <c r="C163" s="142" t="s">
        <v>198</v>
      </c>
      <c r="D163" s="140"/>
      <c r="E163" s="139"/>
      <c r="F163" s="138">
        <f>ROUND(IF(F161=1,COUNTIF(F147:F158,"&gt;0"),0),0)</f>
        <v>12</v>
      </c>
      <c r="G163" s="138">
        <f>ROUND(IF(G161=1,COUNTIF(G147:G158,"&gt;0"),0),0)</f>
        <v>0</v>
      </c>
      <c r="H163" s="138">
        <f>ROUND(IF(H161=1,COUNTIF(H147:H158,"&gt;0"),0),0)</f>
        <v>0</v>
      </c>
      <c r="I163" s="138">
        <f t="shared" ref="I163:Q163" si="67">ROUND(IF(I161=1,COUNTIF(I147:I158,"&gt;0"),0),0)</f>
        <v>0</v>
      </c>
      <c r="J163" s="138">
        <f>ROUND(IF(J161=1,COUNTIF(J147:J158,"&gt;0"),0),0)</f>
        <v>0</v>
      </c>
      <c r="K163" s="138">
        <f t="shared" si="67"/>
        <v>0</v>
      </c>
      <c r="L163" s="138">
        <f t="shared" si="67"/>
        <v>0</v>
      </c>
      <c r="M163" s="138">
        <f t="shared" si="67"/>
        <v>0</v>
      </c>
      <c r="N163" s="138">
        <f t="shared" si="67"/>
        <v>0</v>
      </c>
      <c r="O163" s="138">
        <f t="shared" si="67"/>
        <v>0</v>
      </c>
      <c r="P163" s="138">
        <f t="shared" si="67"/>
        <v>0</v>
      </c>
      <c r="Q163" s="138">
        <f t="shared" si="67"/>
        <v>0</v>
      </c>
    </row>
    <row r="164" spans="1:34" ht="16.5" customHeight="1" x14ac:dyDescent="0.25">
      <c r="C164" s="19"/>
      <c r="D164" s="19"/>
      <c r="E164" s="19"/>
      <c r="H164" s="19"/>
      <c r="I164" s="19"/>
      <c r="J164" s="24"/>
      <c r="M164" s="19"/>
    </row>
    <row r="165" spans="1:34" s="117" customFormat="1" ht="36" customHeight="1" x14ac:dyDescent="0.25">
      <c r="A165" s="83"/>
      <c r="B165" s="84" t="s">
        <v>199</v>
      </c>
      <c r="C165" s="84"/>
      <c r="D165" s="84"/>
      <c r="E165" s="84"/>
      <c r="F165" s="84"/>
      <c r="G165" s="84"/>
      <c r="H165" s="84"/>
      <c r="I165" s="84"/>
      <c r="J165" s="84"/>
      <c r="K165" s="84"/>
      <c r="L165" s="84"/>
      <c r="M165" s="82"/>
      <c r="N165" s="82"/>
      <c r="O165" s="82"/>
      <c r="P165" s="82"/>
      <c r="Q165" s="83"/>
      <c r="R165" s="83"/>
      <c r="S165" s="83"/>
      <c r="T165" s="83"/>
      <c r="U165" s="83"/>
      <c r="V165" s="83"/>
      <c r="W165" s="83"/>
      <c r="X165" s="83"/>
      <c r="Y165" s="83"/>
      <c r="Z165" s="85"/>
      <c r="AA165" s="85"/>
      <c r="AB165" s="83"/>
      <c r="AC165" s="85"/>
      <c r="AD165" s="85"/>
      <c r="AE165" s="83"/>
      <c r="AH165" s="154"/>
    </row>
    <row r="166" spans="1:34" ht="16.5" customHeight="1" x14ac:dyDescent="0.25">
      <c r="H166" s="25"/>
      <c r="I166" s="69"/>
      <c r="J166" s="26"/>
      <c r="M166" s="25"/>
    </row>
    <row r="167" spans="1:34" s="74" customFormat="1" ht="16.5" customHeight="1" x14ac:dyDescent="0.25">
      <c r="E167" s="22"/>
      <c r="F167" s="22" t="s">
        <v>163</v>
      </c>
      <c r="G167" s="22" t="s">
        <v>164</v>
      </c>
      <c r="H167" s="22" t="s">
        <v>165</v>
      </c>
      <c r="I167" s="22" t="s">
        <v>166</v>
      </c>
      <c r="J167" s="22" t="s">
        <v>167</v>
      </c>
      <c r="K167" s="22" t="s">
        <v>168</v>
      </c>
      <c r="L167" s="22" t="s">
        <v>169</v>
      </c>
      <c r="M167" s="22" t="s">
        <v>170</v>
      </c>
      <c r="N167" s="22" t="s">
        <v>171</v>
      </c>
      <c r="O167" s="22" t="s">
        <v>172</v>
      </c>
      <c r="P167" s="22" t="s">
        <v>173</v>
      </c>
      <c r="Q167" s="22" t="s">
        <v>174</v>
      </c>
    </row>
    <row r="168" spans="1:34" s="74" customFormat="1" ht="16.5" customHeight="1" x14ac:dyDescent="0.25">
      <c r="E168" s="17" t="s">
        <v>39</v>
      </c>
      <c r="F168" s="144">
        <f>IF(F$162="Y",1/12,IF(F147=0,"",F147))</f>
        <v>8.3333333333333329E-2</v>
      </c>
      <c r="G168" s="144">
        <f t="shared" ref="G168:Q168" si="68">IF(G$162="Y",1/12,IF(G147=0,0,G147))</f>
        <v>0</v>
      </c>
      <c r="H168" s="144">
        <f t="shared" si="68"/>
        <v>0</v>
      </c>
      <c r="I168" s="144">
        <f t="shared" si="68"/>
        <v>0</v>
      </c>
      <c r="J168" s="144">
        <f t="shared" si="68"/>
        <v>0</v>
      </c>
      <c r="K168" s="144">
        <f t="shared" si="68"/>
        <v>0</v>
      </c>
      <c r="L168" s="144">
        <f t="shared" si="68"/>
        <v>0</v>
      </c>
      <c r="M168" s="144">
        <f t="shared" si="68"/>
        <v>0</v>
      </c>
      <c r="N168" s="144">
        <f t="shared" si="68"/>
        <v>0</v>
      </c>
      <c r="O168" s="144">
        <f t="shared" si="68"/>
        <v>0</v>
      </c>
      <c r="P168" s="144">
        <f t="shared" si="68"/>
        <v>0</v>
      </c>
      <c r="Q168" s="144">
        <f t="shared" si="68"/>
        <v>0</v>
      </c>
      <c r="R168" s="148"/>
      <c r="U168" s="147"/>
    </row>
    <row r="169" spans="1:34" s="74" customFormat="1" ht="16.5" customHeight="1" x14ac:dyDescent="0.25">
      <c r="E169" s="17" t="s">
        <v>45</v>
      </c>
      <c r="F169" s="144">
        <f t="shared" ref="F169:Q179" si="69">IF(F$162="Y",1/12,IF(F148=0,0,F148))</f>
        <v>8.3333333333333329E-2</v>
      </c>
      <c r="G169" s="144">
        <f t="shared" si="69"/>
        <v>0</v>
      </c>
      <c r="H169" s="144">
        <f>IF(H$162="Y",1/12,IF(H148=0,0,H148))</f>
        <v>0</v>
      </c>
      <c r="I169" s="144">
        <f t="shared" si="69"/>
        <v>0</v>
      </c>
      <c r="J169" s="144">
        <f t="shared" si="69"/>
        <v>0</v>
      </c>
      <c r="K169" s="144">
        <f t="shared" si="69"/>
        <v>0</v>
      </c>
      <c r="L169" s="144">
        <f t="shared" si="69"/>
        <v>0</v>
      </c>
      <c r="M169" s="144">
        <f t="shared" si="69"/>
        <v>0</v>
      </c>
      <c r="N169" s="144">
        <f t="shared" si="69"/>
        <v>0</v>
      </c>
      <c r="O169" s="144">
        <f t="shared" si="69"/>
        <v>0</v>
      </c>
      <c r="P169" s="144">
        <f t="shared" si="69"/>
        <v>0</v>
      </c>
      <c r="Q169" s="144">
        <f t="shared" si="69"/>
        <v>0</v>
      </c>
      <c r="R169" s="132"/>
      <c r="U169" s="147"/>
    </row>
    <row r="170" spans="1:34" s="74" customFormat="1" ht="16.5" customHeight="1" x14ac:dyDescent="0.25">
      <c r="E170" s="17" t="s">
        <v>46</v>
      </c>
      <c r="F170" s="144">
        <f t="shared" si="69"/>
        <v>8.3333333333333329E-2</v>
      </c>
      <c r="G170" s="144">
        <f t="shared" si="69"/>
        <v>0</v>
      </c>
      <c r="H170" s="144">
        <f t="shared" si="69"/>
        <v>0</v>
      </c>
      <c r="I170" s="144">
        <f t="shared" si="69"/>
        <v>0</v>
      </c>
      <c r="J170" s="144">
        <f t="shared" si="69"/>
        <v>0</v>
      </c>
      <c r="K170" s="144">
        <f t="shared" si="69"/>
        <v>0</v>
      </c>
      <c r="L170" s="144">
        <f t="shared" si="69"/>
        <v>0</v>
      </c>
      <c r="M170" s="144">
        <f t="shared" si="69"/>
        <v>0</v>
      </c>
      <c r="N170" s="144">
        <f t="shared" si="69"/>
        <v>0</v>
      </c>
      <c r="O170" s="144">
        <f t="shared" si="69"/>
        <v>0</v>
      </c>
      <c r="P170" s="144">
        <f t="shared" si="69"/>
        <v>0</v>
      </c>
      <c r="Q170" s="144">
        <f t="shared" si="69"/>
        <v>0</v>
      </c>
      <c r="R170" s="132"/>
      <c r="U170" s="147"/>
    </row>
    <row r="171" spans="1:34" s="74" customFormat="1" ht="16.5" customHeight="1" x14ac:dyDescent="0.25">
      <c r="E171" s="17" t="s">
        <v>47</v>
      </c>
      <c r="F171" s="144">
        <f t="shared" si="69"/>
        <v>8.3333333333333329E-2</v>
      </c>
      <c r="G171" s="144">
        <f t="shared" si="69"/>
        <v>0</v>
      </c>
      <c r="H171" s="144">
        <f t="shared" si="69"/>
        <v>0</v>
      </c>
      <c r="I171" s="144">
        <f t="shared" si="69"/>
        <v>0</v>
      </c>
      <c r="J171" s="144">
        <f t="shared" si="69"/>
        <v>0</v>
      </c>
      <c r="K171" s="144">
        <f t="shared" si="69"/>
        <v>0</v>
      </c>
      <c r="L171" s="144">
        <f t="shared" si="69"/>
        <v>0</v>
      </c>
      <c r="M171" s="144">
        <f t="shared" si="69"/>
        <v>0</v>
      </c>
      <c r="N171" s="144">
        <f t="shared" si="69"/>
        <v>0</v>
      </c>
      <c r="O171" s="144">
        <f t="shared" si="69"/>
        <v>0</v>
      </c>
      <c r="P171" s="144">
        <f t="shared" si="69"/>
        <v>0</v>
      </c>
      <c r="Q171" s="144">
        <f t="shared" si="69"/>
        <v>0</v>
      </c>
      <c r="R171" s="132"/>
      <c r="U171" s="147"/>
    </row>
    <row r="172" spans="1:34" s="74" customFormat="1" ht="16.5" customHeight="1" x14ac:dyDescent="0.25">
      <c r="E172" s="17" t="s">
        <v>188</v>
      </c>
      <c r="F172" s="144">
        <f t="shared" si="69"/>
        <v>8.3333333333333329E-2</v>
      </c>
      <c r="G172" s="144">
        <f t="shared" si="69"/>
        <v>0</v>
      </c>
      <c r="H172" s="144">
        <f t="shared" si="69"/>
        <v>0</v>
      </c>
      <c r="I172" s="144">
        <f t="shared" si="69"/>
        <v>0</v>
      </c>
      <c r="J172" s="144">
        <f t="shared" si="69"/>
        <v>0</v>
      </c>
      <c r="K172" s="144">
        <f t="shared" si="69"/>
        <v>0</v>
      </c>
      <c r="L172" s="144">
        <f t="shared" si="69"/>
        <v>0</v>
      </c>
      <c r="M172" s="144">
        <f t="shared" si="69"/>
        <v>0</v>
      </c>
      <c r="N172" s="144">
        <f t="shared" si="69"/>
        <v>0</v>
      </c>
      <c r="O172" s="144">
        <f t="shared" si="69"/>
        <v>0</v>
      </c>
      <c r="P172" s="144">
        <f t="shared" si="69"/>
        <v>0</v>
      </c>
      <c r="Q172" s="144">
        <f t="shared" si="69"/>
        <v>0</v>
      </c>
      <c r="R172" s="132"/>
      <c r="U172" s="147"/>
    </row>
    <row r="173" spans="1:34" s="74" customFormat="1" ht="16.5" customHeight="1" x14ac:dyDescent="0.25">
      <c r="E173" s="17" t="s">
        <v>49</v>
      </c>
      <c r="F173" s="144">
        <f t="shared" si="69"/>
        <v>8.3333333333333329E-2</v>
      </c>
      <c r="G173" s="144">
        <f t="shared" si="69"/>
        <v>0</v>
      </c>
      <c r="H173" s="144">
        <f t="shared" si="69"/>
        <v>0</v>
      </c>
      <c r="I173" s="144">
        <f t="shared" si="69"/>
        <v>0</v>
      </c>
      <c r="J173" s="144">
        <f t="shared" si="69"/>
        <v>0</v>
      </c>
      <c r="K173" s="144">
        <f t="shared" si="69"/>
        <v>0</v>
      </c>
      <c r="L173" s="144">
        <f t="shared" si="69"/>
        <v>0</v>
      </c>
      <c r="M173" s="144">
        <f t="shared" si="69"/>
        <v>0</v>
      </c>
      <c r="N173" s="144">
        <f t="shared" si="69"/>
        <v>0</v>
      </c>
      <c r="O173" s="144">
        <f t="shared" si="69"/>
        <v>0</v>
      </c>
      <c r="P173" s="144">
        <f t="shared" si="69"/>
        <v>0</v>
      </c>
      <c r="Q173" s="144">
        <f t="shared" si="69"/>
        <v>0</v>
      </c>
      <c r="R173" s="132"/>
      <c r="T173" s="149"/>
      <c r="U173" s="147"/>
    </row>
    <row r="174" spans="1:34" s="74" customFormat="1" ht="16.5" customHeight="1" x14ac:dyDescent="0.25">
      <c r="E174" s="17" t="s">
        <v>189</v>
      </c>
      <c r="F174" s="144">
        <f t="shared" si="69"/>
        <v>8.3333333333333329E-2</v>
      </c>
      <c r="G174" s="144">
        <f t="shared" si="69"/>
        <v>0</v>
      </c>
      <c r="H174" s="144">
        <f t="shared" si="69"/>
        <v>0</v>
      </c>
      <c r="I174" s="144">
        <f t="shared" si="69"/>
        <v>0</v>
      </c>
      <c r="J174" s="144">
        <f t="shared" si="69"/>
        <v>0</v>
      </c>
      <c r="K174" s="144">
        <f t="shared" si="69"/>
        <v>0</v>
      </c>
      <c r="L174" s="144">
        <f t="shared" si="69"/>
        <v>0</v>
      </c>
      <c r="M174" s="144">
        <f t="shared" si="69"/>
        <v>0</v>
      </c>
      <c r="N174" s="144">
        <f t="shared" si="69"/>
        <v>0</v>
      </c>
      <c r="O174" s="144">
        <f t="shared" si="69"/>
        <v>0</v>
      </c>
      <c r="P174" s="144">
        <f t="shared" si="69"/>
        <v>0</v>
      </c>
      <c r="Q174" s="144">
        <f t="shared" si="69"/>
        <v>0</v>
      </c>
      <c r="R174" s="132"/>
      <c r="T174" s="149"/>
      <c r="U174" s="147"/>
    </row>
    <row r="175" spans="1:34" s="74" customFormat="1" ht="16.5" customHeight="1" x14ac:dyDescent="0.25">
      <c r="E175" s="17" t="s">
        <v>51</v>
      </c>
      <c r="F175" s="144">
        <f t="shared" si="69"/>
        <v>8.3333333333333329E-2</v>
      </c>
      <c r="G175" s="144">
        <f t="shared" si="69"/>
        <v>0</v>
      </c>
      <c r="H175" s="144">
        <f t="shared" si="69"/>
        <v>0</v>
      </c>
      <c r="I175" s="144">
        <f t="shared" si="69"/>
        <v>0</v>
      </c>
      <c r="J175" s="144">
        <f t="shared" si="69"/>
        <v>0</v>
      </c>
      <c r="K175" s="144">
        <f t="shared" si="69"/>
        <v>0</v>
      </c>
      <c r="L175" s="144">
        <f t="shared" si="69"/>
        <v>0</v>
      </c>
      <c r="M175" s="144">
        <f t="shared" si="69"/>
        <v>0</v>
      </c>
      <c r="N175" s="144">
        <f t="shared" si="69"/>
        <v>0</v>
      </c>
      <c r="O175" s="144">
        <f t="shared" si="69"/>
        <v>0</v>
      </c>
      <c r="P175" s="144">
        <f t="shared" si="69"/>
        <v>0</v>
      </c>
      <c r="Q175" s="144">
        <f t="shared" si="69"/>
        <v>0</v>
      </c>
      <c r="R175" s="132"/>
      <c r="U175" s="147"/>
    </row>
    <row r="176" spans="1:34" s="74" customFormat="1" ht="16.5" customHeight="1" x14ac:dyDescent="0.25">
      <c r="E176" s="17" t="s">
        <v>52</v>
      </c>
      <c r="F176" s="144">
        <f t="shared" si="69"/>
        <v>8.3333333333333329E-2</v>
      </c>
      <c r="G176" s="144">
        <f t="shared" si="69"/>
        <v>0</v>
      </c>
      <c r="H176" s="144">
        <f t="shared" si="69"/>
        <v>0</v>
      </c>
      <c r="I176" s="144">
        <f t="shared" si="69"/>
        <v>0</v>
      </c>
      <c r="J176" s="144">
        <f t="shared" si="69"/>
        <v>0</v>
      </c>
      <c r="K176" s="144">
        <f t="shared" si="69"/>
        <v>0</v>
      </c>
      <c r="L176" s="144">
        <f t="shared" si="69"/>
        <v>0</v>
      </c>
      <c r="M176" s="144">
        <f t="shared" si="69"/>
        <v>0</v>
      </c>
      <c r="N176" s="144">
        <f t="shared" si="69"/>
        <v>0</v>
      </c>
      <c r="O176" s="144">
        <f t="shared" si="69"/>
        <v>0</v>
      </c>
      <c r="P176" s="144">
        <f t="shared" si="69"/>
        <v>0</v>
      </c>
      <c r="Q176" s="144">
        <f t="shared" si="69"/>
        <v>0</v>
      </c>
      <c r="R176" s="132"/>
      <c r="U176" s="147"/>
    </row>
    <row r="177" spans="1:34" s="74" customFormat="1" ht="16.5" customHeight="1" x14ac:dyDescent="0.25">
      <c r="E177" s="17" t="s">
        <v>53</v>
      </c>
      <c r="F177" s="144">
        <f t="shared" si="69"/>
        <v>8.3333333333333329E-2</v>
      </c>
      <c r="G177" s="144">
        <f t="shared" si="69"/>
        <v>0</v>
      </c>
      <c r="H177" s="144">
        <f t="shared" si="69"/>
        <v>0</v>
      </c>
      <c r="I177" s="144">
        <f t="shared" si="69"/>
        <v>0</v>
      </c>
      <c r="J177" s="144">
        <f t="shared" si="69"/>
        <v>0</v>
      </c>
      <c r="K177" s="144">
        <f t="shared" si="69"/>
        <v>0</v>
      </c>
      <c r="L177" s="144">
        <f t="shared" si="69"/>
        <v>0</v>
      </c>
      <c r="M177" s="144">
        <f t="shared" si="69"/>
        <v>0</v>
      </c>
      <c r="N177" s="144">
        <f t="shared" si="69"/>
        <v>0</v>
      </c>
      <c r="O177" s="144">
        <f t="shared" si="69"/>
        <v>0</v>
      </c>
      <c r="P177" s="144">
        <f t="shared" si="69"/>
        <v>0</v>
      </c>
      <c r="Q177" s="144">
        <f t="shared" si="69"/>
        <v>0</v>
      </c>
      <c r="R177" s="132"/>
      <c r="U177" s="147"/>
    </row>
    <row r="178" spans="1:34" s="74" customFormat="1" ht="16.5" customHeight="1" x14ac:dyDescent="0.25">
      <c r="E178" s="17" t="s">
        <v>54</v>
      </c>
      <c r="F178" s="144">
        <f t="shared" si="69"/>
        <v>8.3333333333333329E-2</v>
      </c>
      <c r="G178" s="144">
        <f t="shared" si="69"/>
        <v>0</v>
      </c>
      <c r="H178" s="144">
        <f t="shared" si="69"/>
        <v>0</v>
      </c>
      <c r="I178" s="144">
        <f t="shared" si="69"/>
        <v>0</v>
      </c>
      <c r="J178" s="144">
        <f t="shared" si="69"/>
        <v>0</v>
      </c>
      <c r="K178" s="144">
        <f t="shared" si="69"/>
        <v>0</v>
      </c>
      <c r="L178" s="144">
        <f t="shared" si="69"/>
        <v>0</v>
      </c>
      <c r="M178" s="144">
        <f t="shared" si="69"/>
        <v>0</v>
      </c>
      <c r="N178" s="144">
        <f t="shared" si="69"/>
        <v>0</v>
      </c>
      <c r="O178" s="144">
        <f t="shared" si="69"/>
        <v>0</v>
      </c>
      <c r="P178" s="144">
        <f t="shared" si="69"/>
        <v>0</v>
      </c>
      <c r="Q178" s="144">
        <f t="shared" si="69"/>
        <v>0</v>
      </c>
      <c r="R178" s="132"/>
      <c r="U178" s="147"/>
    </row>
    <row r="179" spans="1:34" s="74" customFormat="1" ht="16.5" customHeight="1" x14ac:dyDescent="0.25">
      <c r="E179" s="17" t="s">
        <v>190</v>
      </c>
      <c r="F179" s="144">
        <f t="shared" si="69"/>
        <v>8.3333333333333329E-2</v>
      </c>
      <c r="G179" s="144">
        <f t="shared" si="69"/>
        <v>0</v>
      </c>
      <c r="H179" s="144">
        <f t="shared" si="69"/>
        <v>0</v>
      </c>
      <c r="I179" s="144">
        <f t="shared" si="69"/>
        <v>0</v>
      </c>
      <c r="J179" s="144">
        <f t="shared" si="69"/>
        <v>0</v>
      </c>
      <c r="K179" s="144">
        <f t="shared" si="69"/>
        <v>0</v>
      </c>
      <c r="L179" s="144">
        <f t="shared" si="69"/>
        <v>0</v>
      </c>
      <c r="M179" s="144">
        <f t="shared" si="69"/>
        <v>0</v>
      </c>
      <c r="N179" s="144">
        <f t="shared" si="69"/>
        <v>0</v>
      </c>
      <c r="O179" s="144">
        <f t="shared" si="69"/>
        <v>0</v>
      </c>
      <c r="P179" s="144">
        <f t="shared" si="69"/>
        <v>0</v>
      </c>
      <c r="Q179" s="144">
        <f t="shared" si="69"/>
        <v>0</v>
      </c>
      <c r="R179" s="132"/>
      <c r="U179" s="147"/>
    </row>
    <row r="180" spans="1:34" ht="16.5" customHeight="1" x14ac:dyDescent="0.25">
      <c r="F180" s="19"/>
      <c r="G180" s="19"/>
      <c r="H180" s="19"/>
      <c r="I180" s="19"/>
      <c r="J180" s="19"/>
      <c r="K180" s="19"/>
      <c r="L180" s="19"/>
      <c r="M180" s="19"/>
      <c r="N180" s="19"/>
      <c r="O180" s="19"/>
      <c r="P180" s="19"/>
      <c r="Q180" s="19"/>
    </row>
    <row r="181" spans="1:34" s="117" customFormat="1" ht="36" customHeight="1" x14ac:dyDescent="0.25">
      <c r="A181" s="83"/>
      <c r="B181" s="84" t="s">
        <v>200</v>
      </c>
      <c r="C181" s="84"/>
      <c r="D181" s="84"/>
      <c r="E181" s="84"/>
      <c r="F181" s="84"/>
      <c r="G181" s="84"/>
      <c r="H181" s="84"/>
      <c r="I181" s="84"/>
      <c r="J181" s="84"/>
      <c r="K181" s="84"/>
      <c r="L181" s="84"/>
      <c r="M181" s="82"/>
      <c r="N181" s="82"/>
      <c r="O181" s="82"/>
      <c r="P181" s="82"/>
      <c r="Q181" s="83"/>
      <c r="R181" s="83"/>
      <c r="S181" s="83"/>
      <c r="T181" s="83"/>
      <c r="U181" s="83"/>
      <c r="V181" s="83"/>
      <c r="W181" s="83"/>
      <c r="X181" s="83"/>
      <c r="Y181" s="83"/>
      <c r="Z181" s="85"/>
      <c r="AA181" s="85"/>
      <c r="AB181" s="83"/>
      <c r="AC181" s="85"/>
      <c r="AD181" s="85"/>
      <c r="AE181" s="83"/>
      <c r="AH181" s="154"/>
    </row>
    <row r="182" spans="1:34" s="74" customFormat="1" x14ac:dyDescent="0.25">
      <c r="F182" s="146"/>
      <c r="G182" s="146"/>
      <c r="H182" s="146"/>
      <c r="I182" s="146"/>
      <c r="J182" s="146"/>
      <c r="K182" s="146"/>
      <c r="L182" s="146"/>
      <c r="M182" s="146"/>
      <c r="N182" s="146"/>
      <c r="O182" s="146"/>
      <c r="P182" s="146"/>
      <c r="Q182" s="146"/>
      <c r="R182" s="146"/>
      <c r="U182" s="147"/>
    </row>
    <row r="183" spans="1:34" s="74" customFormat="1" x14ac:dyDescent="0.25">
      <c r="E183" s="22"/>
      <c r="F183" s="22" t="s">
        <v>163</v>
      </c>
      <c r="G183" s="22" t="s">
        <v>164</v>
      </c>
      <c r="H183" s="22" t="s">
        <v>165</v>
      </c>
      <c r="I183" s="22" t="s">
        <v>166</v>
      </c>
      <c r="J183" s="22" t="s">
        <v>167</v>
      </c>
      <c r="K183" s="22" t="s">
        <v>168</v>
      </c>
      <c r="L183" s="22" t="s">
        <v>169</v>
      </c>
      <c r="M183" s="22" t="s">
        <v>170</v>
      </c>
      <c r="N183" s="22" t="s">
        <v>171</v>
      </c>
      <c r="O183" s="22" t="s">
        <v>172</v>
      </c>
      <c r="P183" s="22" t="s">
        <v>173</v>
      </c>
      <c r="Q183" s="22" t="s">
        <v>174</v>
      </c>
    </row>
    <row r="184" spans="1:34" s="74" customFormat="1" x14ac:dyDescent="0.25">
      <c r="E184" s="17" t="s">
        <v>39</v>
      </c>
      <c r="F184" s="126" t="str">
        <f t="shared" ref="F184:Q184" si="70">IF(F168=0,"",IF(F$162="Y","Y",IF(AND(F$168=F$169,F$169=F$170),"Q","M")))</f>
        <v>Y</v>
      </c>
      <c r="G184" s="126" t="str">
        <f t="shared" si="70"/>
        <v/>
      </c>
      <c r="H184" s="126" t="str">
        <f t="shared" si="70"/>
        <v/>
      </c>
      <c r="I184" s="126" t="str">
        <f t="shared" si="70"/>
        <v/>
      </c>
      <c r="J184" s="126" t="str">
        <f t="shared" si="70"/>
        <v/>
      </c>
      <c r="K184" s="126" t="str">
        <f t="shared" si="70"/>
        <v/>
      </c>
      <c r="L184" s="126" t="str">
        <f t="shared" si="70"/>
        <v/>
      </c>
      <c r="M184" s="126" t="str">
        <f t="shared" si="70"/>
        <v/>
      </c>
      <c r="N184" s="126" t="str">
        <f t="shared" si="70"/>
        <v/>
      </c>
      <c r="O184" s="126" t="str">
        <f t="shared" si="70"/>
        <v/>
      </c>
      <c r="P184" s="126" t="str">
        <f t="shared" si="70"/>
        <v/>
      </c>
      <c r="Q184" s="126" t="str">
        <f t="shared" si="70"/>
        <v/>
      </c>
      <c r="R184" s="132"/>
      <c r="U184" s="147"/>
    </row>
    <row r="185" spans="1:34" s="74" customFormat="1" x14ac:dyDescent="0.25">
      <c r="E185" s="17" t="s">
        <v>45</v>
      </c>
      <c r="F185" s="126" t="str">
        <f t="shared" ref="F185:Q185" si="71">IF(F169=0,"",IF(F$162="Y","Y",IF(AND(F$168=F$169,F$169=F$170),"Q","M")))</f>
        <v>Y</v>
      </c>
      <c r="G185" s="126" t="str">
        <f t="shared" si="71"/>
        <v/>
      </c>
      <c r="H185" s="126" t="str">
        <f t="shared" si="71"/>
        <v/>
      </c>
      <c r="I185" s="126" t="str">
        <f t="shared" si="71"/>
        <v/>
      </c>
      <c r="J185" s="126" t="str">
        <f t="shared" si="71"/>
        <v/>
      </c>
      <c r="K185" s="126" t="str">
        <f t="shared" si="71"/>
        <v/>
      </c>
      <c r="L185" s="126" t="str">
        <f t="shared" si="71"/>
        <v/>
      </c>
      <c r="M185" s="126" t="str">
        <f t="shared" si="71"/>
        <v/>
      </c>
      <c r="N185" s="126" t="str">
        <f t="shared" si="71"/>
        <v/>
      </c>
      <c r="O185" s="126" t="str">
        <f t="shared" si="71"/>
        <v/>
      </c>
      <c r="P185" s="126" t="str">
        <f t="shared" si="71"/>
        <v/>
      </c>
      <c r="Q185" s="126" t="str">
        <f t="shared" si="71"/>
        <v/>
      </c>
      <c r="R185" s="132"/>
      <c r="U185" s="147"/>
    </row>
    <row r="186" spans="1:34" s="74" customFormat="1" x14ac:dyDescent="0.25">
      <c r="E186" s="17" t="s">
        <v>46</v>
      </c>
      <c r="F186" s="126" t="str">
        <f t="shared" ref="F186:Q186" si="72">IF(F170=0,"",IF(F$162="Y","Y",IF(AND(F$168=F$169,F$169=F$170),"Q","M")))</f>
        <v>Y</v>
      </c>
      <c r="G186" s="126" t="str">
        <f t="shared" si="72"/>
        <v/>
      </c>
      <c r="H186" s="126" t="str">
        <f t="shared" si="72"/>
        <v/>
      </c>
      <c r="I186" s="126" t="str">
        <f t="shared" si="72"/>
        <v/>
      </c>
      <c r="J186" s="126" t="str">
        <f t="shared" si="72"/>
        <v/>
      </c>
      <c r="K186" s="126" t="str">
        <f t="shared" si="72"/>
        <v/>
      </c>
      <c r="L186" s="126" t="str">
        <f t="shared" si="72"/>
        <v/>
      </c>
      <c r="M186" s="126" t="str">
        <f t="shared" si="72"/>
        <v/>
      </c>
      <c r="N186" s="126" t="str">
        <f t="shared" si="72"/>
        <v/>
      </c>
      <c r="O186" s="126" t="str">
        <f t="shared" si="72"/>
        <v/>
      </c>
      <c r="P186" s="126" t="str">
        <f t="shared" si="72"/>
        <v/>
      </c>
      <c r="Q186" s="126" t="str">
        <f t="shared" si="72"/>
        <v/>
      </c>
      <c r="R186" s="132"/>
      <c r="U186" s="147"/>
    </row>
    <row r="187" spans="1:34" s="74" customFormat="1" x14ac:dyDescent="0.25">
      <c r="E187" s="17" t="s">
        <v>47</v>
      </c>
      <c r="F187" s="126" t="str">
        <f>IF(F171=0,"",IF(F$162="Y","Y",IF(AND(F$171=F$172,F$172=F$173),"Q","M")))</f>
        <v>Y</v>
      </c>
      <c r="G187" s="126" t="str">
        <f t="shared" ref="G187:Q187" si="73">IF(G171=0,"",IF(G$162="Y","Y",IF(AND(G$171=G$172,G$172=G$173),"Q","M")))</f>
        <v/>
      </c>
      <c r="H187" s="126" t="str">
        <f t="shared" si="73"/>
        <v/>
      </c>
      <c r="I187" s="126" t="str">
        <f>IF(I171=0,"",IF(I$162="Y","Y",IF(AND(I$171=I$172,I$172=I$173),"Q","M")))</f>
        <v/>
      </c>
      <c r="J187" s="126" t="str">
        <f t="shared" si="73"/>
        <v/>
      </c>
      <c r="K187" s="126" t="str">
        <f t="shared" si="73"/>
        <v/>
      </c>
      <c r="L187" s="126" t="str">
        <f t="shared" si="73"/>
        <v/>
      </c>
      <c r="M187" s="126" t="str">
        <f t="shared" si="73"/>
        <v/>
      </c>
      <c r="N187" s="126" t="str">
        <f t="shared" si="73"/>
        <v/>
      </c>
      <c r="O187" s="126" t="str">
        <f t="shared" si="73"/>
        <v/>
      </c>
      <c r="P187" s="126" t="str">
        <f t="shared" si="73"/>
        <v/>
      </c>
      <c r="Q187" s="126" t="str">
        <f t="shared" si="73"/>
        <v/>
      </c>
      <c r="R187" s="132"/>
      <c r="U187" s="147"/>
    </row>
    <row r="188" spans="1:34" s="74" customFormat="1" x14ac:dyDescent="0.25">
      <c r="E188" s="17" t="s">
        <v>188</v>
      </c>
      <c r="F188" s="126" t="str">
        <f t="shared" ref="F188:Q188" si="74">IF(F172=0,"",IF(F$162="Y","Y",IF(AND(F$171=F$172,F$172=F$173),"Q","M")))</f>
        <v>Y</v>
      </c>
      <c r="G188" s="126" t="str">
        <f t="shared" si="74"/>
        <v/>
      </c>
      <c r="H188" s="126" t="str">
        <f t="shared" si="74"/>
        <v/>
      </c>
      <c r="I188" s="126" t="str">
        <f t="shared" si="74"/>
        <v/>
      </c>
      <c r="J188" s="126" t="str">
        <f t="shared" si="74"/>
        <v/>
      </c>
      <c r="K188" s="126" t="str">
        <f t="shared" si="74"/>
        <v/>
      </c>
      <c r="L188" s="126" t="str">
        <f t="shared" si="74"/>
        <v/>
      </c>
      <c r="M188" s="126" t="str">
        <f t="shared" si="74"/>
        <v/>
      </c>
      <c r="N188" s="126" t="str">
        <f t="shared" si="74"/>
        <v/>
      </c>
      <c r="O188" s="126" t="str">
        <f t="shared" si="74"/>
        <v/>
      </c>
      <c r="P188" s="126" t="str">
        <f t="shared" si="74"/>
        <v/>
      </c>
      <c r="Q188" s="126" t="str">
        <f t="shared" si="74"/>
        <v/>
      </c>
      <c r="R188" s="132"/>
      <c r="U188" s="147"/>
    </row>
    <row r="189" spans="1:34" s="74" customFormat="1" x14ac:dyDescent="0.25">
      <c r="E189" s="17" t="s">
        <v>49</v>
      </c>
      <c r="F189" s="126" t="str">
        <f t="shared" ref="F189:Q189" si="75">IF(F173=0,"",IF(F$162="Y","Y",IF(AND(F$171=F$172,F$172=F$173),"Q","M")))</f>
        <v>Y</v>
      </c>
      <c r="G189" s="126" t="str">
        <f t="shared" si="75"/>
        <v/>
      </c>
      <c r="H189" s="126" t="str">
        <f t="shared" si="75"/>
        <v/>
      </c>
      <c r="I189" s="126" t="str">
        <f t="shared" si="75"/>
        <v/>
      </c>
      <c r="J189" s="126" t="str">
        <f t="shared" si="75"/>
        <v/>
      </c>
      <c r="K189" s="126" t="str">
        <f t="shared" si="75"/>
        <v/>
      </c>
      <c r="L189" s="126" t="str">
        <f t="shared" si="75"/>
        <v/>
      </c>
      <c r="M189" s="126" t="str">
        <f t="shared" si="75"/>
        <v/>
      </c>
      <c r="N189" s="126" t="str">
        <f t="shared" si="75"/>
        <v/>
      </c>
      <c r="O189" s="126" t="str">
        <f t="shared" si="75"/>
        <v/>
      </c>
      <c r="P189" s="126" t="str">
        <f t="shared" si="75"/>
        <v/>
      </c>
      <c r="Q189" s="126" t="str">
        <f t="shared" si="75"/>
        <v/>
      </c>
      <c r="R189" s="132"/>
      <c r="U189" s="147"/>
    </row>
    <row r="190" spans="1:34" s="74" customFormat="1" x14ac:dyDescent="0.25">
      <c r="E190" s="17" t="s">
        <v>189</v>
      </c>
      <c r="F190" s="126" t="str">
        <f t="shared" ref="F190:Q190" si="76">IF(F174=0,"",IF(F$162="Y","Y",IF(AND(F$174=F$175,F$175=F$176),"Q","M")))</f>
        <v>Y</v>
      </c>
      <c r="G190" s="126" t="str">
        <f t="shared" si="76"/>
        <v/>
      </c>
      <c r="H190" s="126" t="str">
        <f t="shared" si="76"/>
        <v/>
      </c>
      <c r="I190" s="126" t="str">
        <f t="shared" si="76"/>
        <v/>
      </c>
      <c r="J190" s="126" t="str">
        <f t="shared" si="76"/>
        <v/>
      </c>
      <c r="K190" s="126" t="str">
        <f t="shared" si="76"/>
        <v/>
      </c>
      <c r="L190" s="126" t="str">
        <f t="shared" si="76"/>
        <v/>
      </c>
      <c r="M190" s="126" t="str">
        <f t="shared" si="76"/>
        <v/>
      </c>
      <c r="N190" s="126" t="str">
        <f t="shared" si="76"/>
        <v/>
      </c>
      <c r="O190" s="126" t="str">
        <f t="shared" si="76"/>
        <v/>
      </c>
      <c r="P190" s="126" t="str">
        <f t="shared" si="76"/>
        <v/>
      </c>
      <c r="Q190" s="126" t="str">
        <f t="shared" si="76"/>
        <v/>
      </c>
      <c r="R190" s="132"/>
      <c r="U190" s="147"/>
    </row>
    <row r="191" spans="1:34" s="74" customFormat="1" x14ac:dyDescent="0.25">
      <c r="E191" s="17" t="s">
        <v>51</v>
      </c>
      <c r="F191" s="126" t="str">
        <f t="shared" ref="F191:Q191" si="77">IF(F175=0,"",IF(F$162="Y","Y",IF(AND(F$174=F$175,F$175=F$176),"Q","M")))</f>
        <v>Y</v>
      </c>
      <c r="G191" s="126" t="str">
        <f t="shared" si="77"/>
        <v/>
      </c>
      <c r="H191" s="126" t="str">
        <f t="shared" si="77"/>
        <v/>
      </c>
      <c r="I191" s="126" t="str">
        <f t="shared" si="77"/>
        <v/>
      </c>
      <c r="J191" s="126" t="str">
        <f t="shared" si="77"/>
        <v/>
      </c>
      <c r="K191" s="126" t="str">
        <f t="shared" si="77"/>
        <v/>
      </c>
      <c r="L191" s="126" t="str">
        <f t="shared" si="77"/>
        <v/>
      </c>
      <c r="M191" s="126" t="str">
        <f t="shared" si="77"/>
        <v/>
      </c>
      <c r="N191" s="126" t="str">
        <f t="shared" si="77"/>
        <v/>
      </c>
      <c r="O191" s="126" t="str">
        <f t="shared" si="77"/>
        <v/>
      </c>
      <c r="P191" s="126" t="str">
        <f t="shared" si="77"/>
        <v/>
      </c>
      <c r="Q191" s="126" t="str">
        <f t="shared" si="77"/>
        <v/>
      </c>
      <c r="R191" s="132"/>
      <c r="U191" s="147"/>
    </row>
    <row r="192" spans="1:34" s="74" customFormat="1" x14ac:dyDescent="0.25">
      <c r="E192" s="17" t="s">
        <v>52</v>
      </c>
      <c r="F192" s="126" t="str">
        <f t="shared" ref="F192:Q192" si="78">IF(F176=0,"",IF(F$162="Y","Y",IF(AND(F$174=F$175,F$175=F$176),"Q","M")))</f>
        <v>Y</v>
      </c>
      <c r="G192" s="126" t="str">
        <f t="shared" si="78"/>
        <v/>
      </c>
      <c r="H192" s="126" t="str">
        <f t="shared" si="78"/>
        <v/>
      </c>
      <c r="I192" s="126" t="str">
        <f t="shared" si="78"/>
        <v/>
      </c>
      <c r="J192" s="126" t="str">
        <f t="shared" si="78"/>
        <v/>
      </c>
      <c r="K192" s="126" t="str">
        <f t="shared" si="78"/>
        <v/>
      </c>
      <c r="L192" s="126" t="str">
        <f>IF(L176=0,"",IF(L$162="Y","Y",IF(AND(L$174=L$175,L$175=L$176),"Q","M")))</f>
        <v/>
      </c>
      <c r="M192" s="126" t="str">
        <f t="shared" si="78"/>
        <v/>
      </c>
      <c r="N192" s="126" t="str">
        <f t="shared" si="78"/>
        <v/>
      </c>
      <c r="O192" s="126" t="str">
        <f t="shared" si="78"/>
        <v/>
      </c>
      <c r="P192" s="126" t="str">
        <f t="shared" si="78"/>
        <v/>
      </c>
      <c r="Q192" s="126" t="str">
        <f t="shared" si="78"/>
        <v/>
      </c>
      <c r="R192" s="132"/>
      <c r="U192" s="147"/>
    </row>
    <row r="193" spans="1:34" s="74" customFormat="1" x14ac:dyDescent="0.25">
      <c r="E193" s="17" t="s">
        <v>53</v>
      </c>
      <c r="F193" s="126" t="str">
        <f t="shared" ref="F193:Q193" si="79">IF(F177=0,"",IF(F$162="Y","Y",IF(AND(F$177=F$178,F$178=F$179),"Q","M")))</f>
        <v>Y</v>
      </c>
      <c r="G193" s="126" t="str">
        <f t="shared" si="79"/>
        <v/>
      </c>
      <c r="H193" s="126" t="str">
        <f t="shared" si="79"/>
        <v/>
      </c>
      <c r="I193" s="126" t="str">
        <f t="shared" si="79"/>
        <v/>
      </c>
      <c r="J193" s="126" t="str">
        <f t="shared" si="79"/>
        <v/>
      </c>
      <c r="K193" s="126" t="str">
        <f t="shared" si="79"/>
        <v/>
      </c>
      <c r="L193" s="126" t="str">
        <f>IF(L177=0,"",IF(L$162="Y","Y",IF(AND(L$177=L$178,L$178=L$179),"Q","M")))</f>
        <v/>
      </c>
      <c r="M193" s="126" t="str">
        <f t="shared" si="79"/>
        <v/>
      </c>
      <c r="N193" s="126" t="str">
        <f t="shared" si="79"/>
        <v/>
      </c>
      <c r="O193" s="126" t="str">
        <f t="shared" si="79"/>
        <v/>
      </c>
      <c r="P193" s="126" t="str">
        <f t="shared" si="79"/>
        <v/>
      </c>
      <c r="Q193" s="126" t="str">
        <f t="shared" si="79"/>
        <v/>
      </c>
      <c r="R193" s="132"/>
      <c r="U193" s="147"/>
    </row>
    <row r="194" spans="1:34" s="74" customFormat="1" x14ac:dyDescent="0.25">
      <c r="E194" s="17" t="s">
        <v>54</v>
      </c>
      <c r="F194" s="126" t="str">
        <f t="shared" ref="F194:Q194" si="80">IF(F178=0,"",IF(F$162="Y","Y",IF(AND(F$177=F$178,F$178=F$179),"Q","M")))</f>
        <v>Y</v>
      </c>
      <c r="G194" s="126" t="str">
        <f t="shared" si="80"/>
        <v/>
      </c>
      <c r="H194" s="126" t="str">
        <f t="shared" si="80"/>
        <v/>
      </c>
      <c r="I194" s="126" t="str">
        <f t="shared" si="80"/>
        <v/>
      </c>
      <c r="J194" s="126" t="str">
        <f t="shared" si="80"/>
        <v/>
      </c>
      <c r="K194" s="126" t="str">
        <f t="shared" si="80"/>
        <v/>
      </c>
      <c r="L194" s="126" t="str">
        <f>IF(L178=0,"",IF(L$162="Y","Y",IF(AND(L$177=L$178,L$178=L$179),"Q","M")))</f>
        <v/>
      </c>
      <c r="M194" s="126" t="str">
        <f t="shared" si="80"/>
        <v/>
      </c>
      <c r="N194" s="126" t="str">
        <f t="shared" si="80"/>
        <v/>
      </c>
      <c r="O194" s="126" t="str">
        <f t="shared" si="80"/>
        <v/>
      </c>
      <c r="P194" s="126" t="str">
        <f t="shared" si="80"/>
        <v/>
      </c>
      <c r="Q194" s="126" t="str">
        <f t="shared" si="80"/>
        <v/>
      </c>
      <c r="R194" s="132"/>
      <c r="U194" s="147"/>
    </row>
    <row r="195" spans="1:34" s="74" customFormat="1" x14ac:dyDescent="0.25">
      <c r="E195" s="17" t="s">
        <v>190</v>
      </c>
      <c r="F195" s="126" t="str">
        <f t="shared" ref="F195:Q195" si="81">IF(F179=0,"",IF(F$162="Y","Y",IF(AND(F$177=F$178,F$178=F$179),"Q","M")))</f>
        <v>Y</v>
      </c>
      <c r="G195" s="126" t="str">
        <f t="shared" si="81"/>
        <v/>
      </c>
      <c r="H195" s="126" t="str">
        <f t="shared" si="81"/>
        <v/>
      </c>
      <c r="I195" s="126" t="str">
        <f t="shared" si="81"/>
        <v/>
      </c>
      <c r="J195" s="126" t="str">
        <f t="shared" si="81"/>
        <v/>
      </c>
      <c r="K195" s="126" t="str">
        <f t="shared" si="81"/>
        <v/>
      </c>
      <c r="L195" s="126" t="str">
        <f>IF(L179=0,"",IF(L$162="Y","Y",IF(AND(L$177=L$178,L$178=L$179),"Q","M")))</f>
        <v/>
      </c>
      <c r="M195" s="126" t="str">
        <f t="shared" si="81"/>
        <v/>
      </c>
      <c r="N195" s="126" t="str">
        <f t="shared" si="81"/>
        <v/>
      </c>
      <c r="O195" s="126" t="str">
        <f t="shared" si="81"/>
        <v/>
      </c>
      <c r="P195" s="126" t="str">
        <f t="shared" si="81"/>
        <v/>
      </c>
      <c r="Q195" s="126" t="str">
        <f t="shared" si="81"/>
        <v/>
      </c>
      <c r="R195" s="132"/>
      <c r="U195" s="147"/>
    </row>
    <row r="196" spans="1:34" s="74" customFormat="1" x14ac:dyDescent="0.25">
      <c r="E196" s="73"/>
      <c r="F196" s="73"/>
      <c r="G196" s="73"/>
      <c r="H196" s="73"/>
      <c r="I196" s="73"/>
      <c r="J196" s="73"/>
      <c r="K196" s="73"/>
      <c r="L196" s="73"/>
      <c r="M196" s="73"/>
      <c r="N196" s="73"/>
      <c r="O196" s="73"/>
      <c r="P196" s="73"/>
      <c r="Q196" s="73"/>
    </row>
    <row r="197" spans="1:34" s="117" customFormat="1" ht="36" customHeight="1" x14ac:dyDescent="0.25">
      <c r="A197" s="83"/>
      <c r="B197" s="84" t="s">
        <v>201</v>
      </c>
      <c r="C197" s="84"/>
      <c r="D197" s="84"/>
      <c r="E197" s="84"/>
      <c r="F197" s="84"/>
      <c r="G197" s="84"/>
      <c r="H197" s="84"/>
      <c r="I197" s="84"/>
      <c r="J197" s="84"/>
      <c r="K197" s="84"/>
      <c r="L197" s="84"/>
      <c r="M197" s="82"/>
      <c r="N197" s="82"/>
      <c r="O197" s="82"/>
      <c r="P197" s="82"/>
      <c r="Q197" s="83"/>
      <c r="R197" s="83"/>
      <c r="S197" s="83"/>
      <c r="T197" s="83"/>
      <c r="U197" s="83"/>
      <c r="V197" s="83"/>
      <c r="W197" s="83"/>
      <c r="X197" s="83"/>
      <c r="Y197" s="83"/>
      <c r="Z197" s="85"/>
      <c r="AA197" s="85"/>
      <c r="AB197" s="83"/>
      <c r="AC197" s="85"/>
      <c r="AD197" s="85"/>
      <c r="AE197" s="83"/>
      <c r="AH197" s="154"/>
    </row>
    <row r="198" spans="1:34" ht="33" customHeight="1" x14ac:dyDescent="0.25">
      <c r="B198" s="19"/>
      <c r="C198" s="98"/>
      <c r="D198" s="32"/>
      <c r="F198" s="22" t="s">
        <v>163</v>
      </c>
      <c r="G198" s="22" t="s">
        <v>164</v>
      </c>
      <c r="H198" s="22" t="s">
        <v>165</v>
      </c>
      <c r="I198" s="22" t="s">
        <v>166</v>
      </c>
      <c r="J198" s="22" t="s">
        <v>167</v>
      </c>
      <c r="K198" s="22" t="s">
        <v>168</v>
      </c>
      <c r="L198" s="22" t="s">
        <v>169</v>
      </c>
      <c r="M198" s="22" t="s">
        <v>170</v>
      </c>
      <c r="N198" s="22" t="s">
        <v>171</v>
      </c>
      <c r="O198" s="22" t="s">
        <v>172</v>
      </c>
      <c r="P198" s="22" t="s">
        <v>173</v>
      </c>
      <c r="Q198" s="22" t="s">
        <v>174</v>
      </c>
      <c r="R198" s="22" t="s">
        <v>145</v>
      </c>
      <c r="T198" s="32"/>
      <c r="U198" s="32"/>
      <c r="V198" s="32"/>
      <c r="W198" s="32"/>
      <c r="X198" s="32"/>
      <c r="Y198" s="32"/>
      <c r="Z198" s="32"/>
      <c r="AA198" s="32"/>
      <c r="AB198" s="32"/>
      <c r="AC198" s="32"/>
      <c r="AD198" s="32"/>
      <c r="AE198" s="32"/>
    </row>
    <row r="199" spans="1:34" ht="16.5" customHeight="1" x14ac:dyDescent="0.25">
      <c r="B199" s="93"/>
      <c r="C199" s="94"/>
      <c r="D199" s="94"/>
      <c r="E199" s="17" t="s">
        <v>39</v>
      </c>
      <c r="F199" s="124">
        <f t="shared" ref="F199:Q199" si="82">IF(OR(F184="Y",F184="Q",F184="M"),F$95,0)</f>
        <v>100000</v>
      </c>
      <c r="G199" s="124">
        <f t="shared" si="82"/>
        <v>0</v>
      </c>
      <c r="H199" s="124">
        <f t="shared" si="82"/>
        <v>0</v>
      </c>
      <c r="I199" s="124">
        <f t="shared" si="82"/>
        <v>0</v>
      </c>
      <c r="J199" s="124">
        <f t="shared" si="82"/>
        <v>0</v>
      </c>
      <c r="K199" s="124">
        <f t="shared" si="82"/>
        <v>0</v>
      </c>
      <c r="L199" s="124">
        <f t="shared" si="82"/>
        <v>0</v>
      </c>
      <c r="M199" s="124">
        <f t="shared" si="82"/>
        <v>0</v>
      </c>
      <c r="N199" s="124">
        <f t="shared" si="82"/>
        <v>0</v>
      </c>
      <c r="O199" s="124">
        <f t="shared" si="82"/>
        <v>0</v>
      </c>
      <c r="P199" s="124">
        <f t="shared" si="82"/>
        <v>0</v>
      </c>
      <c r="Q199" s="124">
        <f t="shared" si="82"/>
        <v>0</v>
      </c>
      <c r="R199" s="145">
        <f>SUM(F199:Q199)</f>
        <v>100000</v>
      </c>
      <c r="T199" s="94"/>
      <c r="U199" s="94"/>
      <c r="V199" s="94"/>
      <c r="W199" s="94"/>
      <c r="X199" s="94"/>
      <c r="Y199" s="94"/>
      <c r="Z199" s="94"/>
      <c r="AA199" s="94"/>
      <c r="AB199" s="94"/>
      <c r="AC199" s="94"/>
      <c r="AD199" s="94"/>
      <c r="AE199" s="94"/>
    </row>
    <row r="200" spans="1:34" ht="16.5" customHeight="1" x14ac:dyDescent="0.25">
      <c r="B200" s="93"/>
      <c r="C200" s="94"/>
      <c r="D200" s="94"/>
      <c r="E200" s="17" t="s">
        <v>45</v>
      </c>
      <c r="F200" s="124">
        <f t="shared" ref="F200:G210" si="83">IF(OR(F185="Y",F185="Q",F185="M"),F$95,0)</f>
        <v>100000</v>
      </c>
      <c r="G200" s="124">
        <f t="shared" si="83"/>
        <v>0</v>
      </c>
      <c r="H200" s="124">
        <f t="shared" ref="H200:Q200" si="84">IF(OR(H185="Y",H185="Q",H185="M"),H$95,0)</f>
        <v>0</v>
      </c>
      <c r="I200" s="124">
        <f t="shared" si="84"/>
        <v>0</v>
      </c>
      <c r="J200" s="124">
        <f t="shared" si="84"/>
        <v>0</v>
      </c>
      <c r="K200" s="124">
        <f t="shared" si="84"/>
        <v>0</v>
      </c>
      <c r="L200" s="124">
        <f t="shared" si="84"/>
        <v>0</v>
      </c>
      <c r="M200" s="124">
        <f t="shared" si="84"/>
        <v>0</v>
      </c>
      <c r="N200" s="124">
        <f t="shared" si="84"/>
        <v>0</v>
      </c>
      <c r="O200" s="124">
        <f t="shared" si="84"/>
        <v>0</v>
      </c>
      <c r="P200" s="124">
        <f t="shared" si="84"/>
        <v>0</v>
      </c>
      <c r="Q200" s="124">
        <f t="shared" si="84"/>
        <v>0</v>
      </c>
      <c r="R200" s="145">
        <f t="shared" ref="R200:R210" si="85">SUM(F200:Q200)</f>
        <v>100000</v>
      </c>
      <c r="T200" s="94"/>
      <c r="U200" s="94"/>
      <c r="V200" s="94"/>
      <c r="W200" s="94"/>
      <c r="X200" s="94"/>
      <c r="Y200" s="94"/>
      <c r="Z200" s="94"/>
      <c r="AA200" s="94"/>
      <c r="AB200" s="94"/>
      <c r="AC200" s="94"/>
      <c r="AD200" s="94"/>
      <c r="AE200" s="94"/>
    </row>
    <row r="201" spans="1:34" ht="16.5" customHeight="1" x14ac:dyDescent="0.25">
      <c r="B201" s="93"/>
      <c r="C201" s="94"/>
      <c r="D201" s="94"/>
      <c r="E201" s="17" t="s">
        <v>46</v>
      </c>
      <c r="F201" s="124">
        <f t="shared" si="83"/>
        <v>100000</v>
      </c>
      <c r="G201" s="124">
        <f t="shared" si="83"/>
        <v>0</v>
      </c>
      <c r="H201" s="124">
        <f t="shared" ref="H201:Q201" si="86">IF(OR(H186="Y",H186="Q",H186="M"),H$95,0)</f>
        <v>0</v>
      </c>
      <c r="I201" s="124">
        <f t="shared" si="86"/>
        <v>0</v>
      </c>
      <c r="J201" s="124">
        <f t="shared" si="86"/>
        <v>0</v>
      </c>
      <c r="K201" s="124">
        <f t="shared" si="86"/>
        <v>0</v>
      </c>
      <c r="L201" s="124">
        <f t="shared" si="86"/>
        <v>0</v>
      </c>
      <c r="M201" s="124">
        <f t="shared" si="86"/>
        <v>0</v>
      </c>
      <c r="N201" s="124">
        <f t="shared" si="86"/>
        <v>0</v>
      </c>
      <c r="O201" s="124">
        <f t="shared" si="86"/>
        <v>0</v>
      </c>
      <c r="P201" s="124">
        <f t="shared" si="86"/>
        <v>0</v>
      </c>
      <c r="Q201" s="124">
        <f t="shared" si="86"/>
        <v>0</v>
      </c>
      <c r="R201" s="145">
        <f t="shared" si="85"/>
        <v>100000</v>
      </c>
      <c r="T201" s="94"/>
      <c r="U201" s="94"/>
      <c r="V201" s="94"/>
      <c r="W201" s="94"/>
      <c r="X201" s="94"/>
      <c r="Y201" s="94"/>
      <c r="Z201" s="94"/>
      <c r="AA201" s="94"/>
      <c r="AB201" s="94"/>
      <c r="AC201" s="94"/>
      <c r="AD201" s="94"/>
      <c r="AE201" s="94"/>
    </row>
    <row r="202" spans="1:34" ht="16.5" customHeight="1" x14ac:dyDescent="0.25">
      <c r="B202" s="93"/>
      <c r="C202" s="94"/>
      <c r="D202" s="94"/>
      <c r="E202" s="17" t="s">
        <v>47</v>
      </c>
      <c r="F202" s="124">
        <f t="shared" si="83"/>
        <v>100000</v>
      </c>
      <c r="G202" s="124">
        <f t="shared" si="83"/>
        <v>0</v>
      </c>
      <c r="H202" s="124">
        <f t="shared" ref="H202:Q202" si="87">IF(OR(H187="Y",H187="Q",H187="M"),H$95,0)</f>
        <v>0</v>
      </c>
      <c r="I202" s="124">
        <f t="shared" si="87"/>
        <v>0</v>
      </c>
      <c r="J202" s="124">
        <f t="shared" si="87"/>
        <v>0</v>
      </c>
      <c r="K202" s="124">
        <f t="shared" si="87"/>
        <v>0</v>
      </c>
      <c r="L202" s="124">
        <f t="shared" si="87"/>
        <v>0</v>
      </c>
      <c r="M202" s="124">
        <f t="shared" si="87"/>
        <v>0</v>
      </c>
      <c r="N202" s="124">
        <f t="shared" si="87"/>
        <v>0</v>
      </c>
      <c r="O202" s="124">
        <f t="shared" si="87"/>
        <v>0</v>
      </c>
      <c r="P202" s="124">
        <f t="shared" si="87"/>
        <v>0</v>
      </c>
      <c r="Q202" s="124">
        <f t="shared" si="87"/>
        <v>0</v>
      </c>
      <c r="R202" s="145">
        <f t="shared" si="85"/>
        <v>100000</v>
      </c>
      <c r="T202" s="94"/>
      <c r="U202" s="94"/>
      <c r="V202" s="94"/>
      <c r="W202" s="94"/>
      <c r="X202" s="94"/>
      <c r="Y202" s="94"/>
      <c r="Z202" s="94"/>
      <c r="AA202" s="94"/>
      <c r="AB202" s="94"/>
      <c r="AC202" s="94"/>
      <c r="AD202" s="94"/>
      <c r="AE202" s="94"/>
    </row>
    <row r="203" spans="1:34" ht="16.5" customHeight="1" x14ac:dyDescent="0.25">
      <c r="B203" s="93"/>
      <c r="C203" s="94"/>
      <c r="D203" s="94"/>
      <c r="E203" s="17" t="s">
        <v>188</v>
      </c>
      <c r="F203" s="124">
        <f t="shared" si="83"/>
        <v>100000</v>
      </c>
      <c r="G203" s="124">
        <f t="shared" si="83"/>
        <v>0</v>
      </c>
      <c r="H203" s="124">
        <f t="shared" ref="H203:Q203" si="88">IF(OR(H188="Y",H188="Q",H188="M"),H$95,0)</f>
        <v>0</v>
      </c>
      <c r="I203" s="124">
        <f t="shared" si="88"/>
        <v>0</v>
      </c>
      <c r="J203" s="124">
        <f t="shared" si="88"/>
        <v>0</v>
      </c>
      <c r="K203" s="124">
        <f t="shared" si="88"/>
        <v>0</v>
      </c>
      <c r="L203" s="124">
        <f t="shared" si="88"/>
        <v>0</v>
      </c>
      <c r="M203" s="124">
        <f t="shared" si="88"/>
        <v>0</v>
      </c>
      <c r="N203" s="124">
        <f t="shared" si="88"/>
        <v>0</v>
      </c>
      <c r="O203" s="124">
        <f t="shared" si="88"/>
        <v>0</v>
      </c>
      <c r="P203" s="124">
        <f t="shared" si="88"/>
        <v>0</v>
      </c>
      <c r="Q203" s="124">
        <f t="shared" si="88"/>
        <v>0</v>
      </c>
      <c r="R203" s="145">
        <f t="shared" si="85"/>
        <v>100000</v>
      </c>
      <c r="T203" s="94"/>
      <c r="U203" s="94"/>
      <c r="V203" s="94"/>
      <c r="W203" s="94"/>
      <c r="X203" s="94"/>
      <c r="Y203" s="94"/>
      <c r="Z203" s="94"/>
      <c r="AA203" s="94"/>
      <c r="AB203" s="94"/>
      <c r="AC203" s="94"/>
      <c r="AD203" s="94"/>
      <c r="AE203" s="94"/>
    </row>
    <row r="204" spans="1:34" ht="16.5" customHeight="1" x14ac:dyDescent="0.25">
      <c r="B204" s="93"/>
      <c r="C204" s="94"/>
      <c r="D204" s="94"/>
      <c r="E204" s="17" t="s">
        <v>49</v>
      </c>
      <c r="F204" s="124">
        <f t="shared" si="83"/>
        <v>100000</v>
      </c>
      <c r="G204" s="124">
        <f t="shared" si="83"/>
        <v>0</v>
      </c>
      <c r="H204" s="124">
        <f t="shared" ref="H204:Q204" si="89">IF(OR(H189="Y",H189="Q",H189="M"),H$95,0)</f>
        <v>0</v>
      </c>
      <c r="I204" s="124">
        <f t="shared" si="89"/>
        <v>0</v>
      </c>
      <c r="J204" s="124">
        <f t="shared" si="89"/>
        <v>0</v>
      </c>
      <c r="K204" s="124">
        <f t="shared" si="89"/>
        <v>0</v>
      </c>
      <c r="L204" s="124">
        <f t="shared" si="89"/>
        <v>0</v>
      </c>
      <c r="M204" s="124">
        <f t="shared" si="89"/>
        <v>0</v>
      </c>
      <c r="N204" s="124">
        <f t="shared" si="89"/>
        <v>0</v>
      </c>
      <c r="O204" s="124">
        <f t="shared" si="89"/>
        <v>0</v>
      </c>
      <c r="P204" s="124">
        <f t="shared" si="89"/>
        <v>0</v>
      </c>
      <c r="Q204" s="124">
        <f t="shared" si="89"/>
        <v>0</v>
      </c>
      <c r="R204" s="145">
        <f t="shared" si="85"/>
        <v>100000</v>
      </c>
      <c r="T204" s="94"/>
      <c r="U204" s="94"/>
      <c r="V204" s="94"/>
      <c r="W204" s="94"/>
      <c r="X204" s="94"/>
      <c r="Y204" s="94"/>
      <c r="Z204" s="94"/>
      <c r="AA204" s="94"/>
      <c r="AB204" s="94"/>
      <c r="AC204" s="94"/>
      <c r="AD204" s="94"/>
      <c r="AE204" s="94"/>
    </row>
    <row r="205" spans="1:34" ht="16.5" customHeight="1" x14ac:dyDescent="0.25">
      <c r="B205" s="93"/>
      <c r="C205" s="94"/>
      <c r="D205" s="94"/>
      <c r="E205" s="17" t="s">
        <v>189</v>
      </c>
      <c r="F205" s="124">
        <f t="shared" si="83"/>
        <v>100000</v>
      </c>
      <c r="G205" s="124">
        <f t="shared" si="83"/>
        <v>0</v>
      </c>
      <c r="H205" s="124">
        <f t="shared" ref="H205:Q205" si="90">IF(OR(H190="Y",H190="Q",H190="M"),H$95,0)</f>
        <v>0</v>
      </c>
      <c r="I205" s="124">
        <f t="shared" si="90"/>
        <v>0</v>
      </c>
      <c r="J205" s="124">
        <f t="shared" si="90"/>
        <v>0</v>
      </c>
      <c r="K205" s="124">
        <f t="shared" si="90"/>
        <v>0</v>
      </c>
      <c r="L205" s="124">
        <f t="shared" si="90"/>
        <v>0</v>
      </c>
      <c r="M205" s="124">
        <f t="shared" si="90"/>
        <v>0</v>
      </c>
      <c r="N205" s="124">
        <f t="shared" si="90"/>
        <v>0</v>
      </c>
      <c r="O205" s="124">
        <f t="shared" si="90"/>
        <v>0</v>
      </c>
      <c r="P205" s="124">
        <f t="shared" si="90"/>
        <v>0</v>
      </c>
      <c r="Q205" s="124">
        <f t="shared" si="90"/>
        <v>0</v>
      </c>
      <c r="R205" s="145">
        <f t="shared" si="85"/>
        <v>100000</v>
      </c>
      <c r="T205" s="94"/>
      <c r="U205" s="94"/>
      <c r="V205" s="94"/>
      <c r="W205" s="94"/>
      <c r="X205" s="94"/>
      <c r="Y205" s="94"/>
      <c r="Z205" s="94"/>
      <c r="AA205" s="94"/>
      <c r="AB205" s="94"/>
      <c r="AC205" s="94"/>
      <c r="AD205" s="94"/>
      <c r="AE205" s="94"/>
    </row>
    <row r="206" spans="1:34" ht="16.5" customHeight="1" x14ac:dyDescent="0.25">
      <c r="B206" s="93"/>
      <c r="C206" s="94"/>
      <c r="D206" s="94"/>
      <c r="E206" s="17" t="s">
        <v>51</v>
      </c>
      <c r="F206" s="124">
        <f t="shared" si="83"/>
        <v>100000</v>
      </c>
      <c r="G206" s="124">
        <f t="shared" si="83"/>
        <v>0</v>
      </c>
      <c r="H206" s="124">
        <f t="shared" ref="H206:Q206" si="91">IF(OR(H191="Y",H191="Q",H191="M"),H$95,0)</f>
        <v>0</v>
      </c>
      <c r="I206" s="124">
        <f t="shared" si="91"/>
        <v>0</v>
      </c>
      <c r="J206" s="124">
        <f t="shared" si="91"/>
        <v>0</v>
      </c>
      <c r="K206" s="124">
        <f t="shared" si="91"/>
        <v>0</v>
      </c>
      <c r="L206" s="124">
        <f t="shared" si="91"/>
        <v>0</v>
      </c>
      <c r="M206" s="124">
        <f t="shared" si="91"/>
        <v>0</v>
      </c>
      <c r="N206" s="124">
        <f t="shared" si="91"/>
        <v>0</v>
      </c>
      <c r="O206" s="124">
        <f t="shared" si="91"/>
        <v>0</v>
      </c>
      <c r="P206" s="124">
        <f t="shared" si="91"/>
        <v>0</v>
      </c>
      <c r="Q206" s="124">
        <f t="shared" si="91"/>
        <v>0</v>
      </c>
      <c r="R206" s="145">
        <f t="shared" si="85"/>
        <v>100000</v>
      </c>
      <c r="T206" s="94"/>
      <c r="U206" s="94"/>
      <c r="V206" s="94"/>
      <c r="W206" s="94"/>
      <c r="X206" s="94"/>
      <c r="Y206" s="94"/>
      <c r="Z206" s="94"/>
      <c r="AA206" s="94"/>
      <c r="AB206" s="94"/>
      <c r="AC206" s="94"/>
      <c r="AD206" s="94"/>
      <c r="AE206" s="94"/>
    </row>
    <row r="207" spans="1:34" ht="16.5" customHeight="1" x14ac:dyDescent="0.25">
      <c r="B207" s="93"/>
      <c r="C207" s="94"/>
      <c r="D207" s="94"/>
      <c r="E207" s="17" t="s">
        <v>52</v>
      </c>
      <c r="F207" s="124">
        <f t="shared" si="83"/>
        <v>100000</v>
      </c>
      <c r="G207" s="124">
        <f t="shared" si="83"/>
        <v>0</v>
      </c>
      <c r="H207" s="124">
        <f t="shared" ref="H207:Q207" si="92">IF(OR(H192="Y",H192="Q",H192="M"),H$95,0)</f>
        <v>0</v>
      </c>
      <c r="I207" s="124">
        <f t="shared" si="92"/>
        <v>0</v>
      </c>
      <c r="J207" s="124">
        <f t="shared" si="92"/>
        <v>0</v>
      </c>
      <c r="K207" s="124">
        <f t="shared" si="92"/>
        <v>0</v>
      </c>
      <c r="L207" s="124">
        <f t="shared" si="92"/>
        <v>0</v>
      </c>
      <c r="M207" s="124">
        <f t="shared" si="92"/>
        <v>0</v>
      </c>
      <c r="N207" s="124">
        <f t="shared" si="92"/>
        <v>0</v>
      </c>
      <c r="O207" s="124">
        <f t="shared" si="92"/>
        <v>0</v>
      </c>
      <c r="P207" s="124">
        <f t="shared" si="92"/>
        <v>0</v>
      </c>
      <c r="Q207" s="124">
        <f t="shared" si="92"/>
        <v>0</v>
      </c>
      <c r="R207" s="145">
        <f t="shared" si="85"/>
        <v>100000</v>
      </c>
      <c r="T207" s="94"/>
      <c r="U207" s="94"/>
      <c r="V207" s="94"/>
      <c r="W207" s="94"/>
      <c r="X207" s="94"/>
      <c r="Y207" s="94"/>
      <c r="Z207" s="94"/>
      <c r="AA207" s="94"/>
      <c r="AB207" s="94"/>
      <c r="AC207" s="94"/>
      <c r="AD207" s="94"/>
      <c r="AE207" s="94"/>
    </row>
    <row r="208" spans="1:34" ht="16.5" customHeight="1" x14ac:dyDescent="0.25">
      <c r="B208" s="93"/>
      <c r="C208" s="94"/>
      <c r="D208" s="94"/>
      <c r="E208" s="17" t="s">
        <v>53</v>
      </c>
      <c r="F208" s="124">
        <f t="shared" si="83"/>
        <v>100000</v>
      </c>
      <c r="G208" s="124">
        <f t="shared" si="83"/>
        <v>0</v>
      </c>
      <c r="H208" s="124">
        <f t="shared" ref="H208:Q208" si="93">IF(OR(H193="Y",H193="Q",H193="M"),H$95,0)</f>
        <v>0</v>
      </c>
      <c r="I208" s="124">
        <f t="shared" si="93"/>
        <v>0</v>
      </c>
      <c r="J208" s="124">
        <f t="shared" si="93"/>
        <v>0</v>
      </c>
      <c r="K208" s="124">
        <f t="shared" si="93"/>
        <v>0</v>
      </c>
      <c r="L208" s="124">
        <f t="shared" si="93"/>
        <v>0</v>
      </c>
      <c r="M208" s="124">
        <f t="shared" si="93"/>
        <v>0</v>
      </c>
      <c r="N208" s="124">
        <f t="shared" si="93"/>
        <v>0</v>
      </c>
      <c r="O208" s="124">
        <f t="shared" si="93"/>
        <v>0</v>
      </c>
      <c r="P208" s="124">
        <f t="shared" si="93"/>
        <v>0</v>
      </c>
      <c r="Q208" s="124">
        <f t="shared" si="93"/>
        <v>0</v>
      </c>
      <c r="R208" s="145">
        <f t="shared" si="85"/>
        <v>100000</v>
      </c>
      <c r="T208" s="94"/>
      <c r="U208" s="94"/>
      <c r="V208" s="94"/>
      <c r="W208" s="94"/>
      <c r="X208" s="94"/>
      <c r="Y208" s="94"/>
      <c r="Z208" s="94"/>
      <c r="AA208" s="94"/>
      <c r="AB208" s="94"/>
      <c r="AC208" s="94"/>
      <c r="AD208" s="94"/>
      <c r="AE208" s="94"/>
    </row>
    <row r="209" spans="1:34" ht="16.5" customHeight="1" x14ac:dyDescent="0.25">
      <c r="B209" s="93"/>
      <c r="C209" s="94"/>
      <c r="D209" s="94"/>
      <c r="E209" s="17" t="s">
        <v>54</v>
      </c>
      <c r="F209" s="124">
        <f t="shared" si="83"/>
        <v>100000</v>
      </c>
      <c r="G209" s="124">
        <f t="shared" si="83"/>
        <v>0</v>
      </c>
      <c r="H209" s="124">
        <f t="shared" ref="H209:Q209" si="94">IF(OR(H194="Y",H194="Q",H194="M"),H$95,0)</f>
        <v>0</v>
      </c>
      <c r="I209" s="124">
        <f t="shared" si="94"/>
        <v>0</v>
      </c>
      <c r="J209" s="124">
        <f t="shared" si="94"/>
        <v>0</v>
      </c>
      <c r="K209" s="124">
        <f t="shared" si="94"/>
        <v>0</v>
      </c>
      <c r="L209" s="124">
        <f t="shared" si="94"/>
        <v>0</v>
      </c>
      <c r="M209" s="124">
        <f t="shared" si="94"/>
        <v>0</v>
      </c>
      <c r="N209" s="124">
        <f t="shared" si="94"/>
        <v>0</v>
      </c>
      <c r="O209" s="124">
        <f t="shared" si="94"/>
        <v>0</v>
      </c>
      <c r="P209" s="124">
        <f t="shared" si="94"/>
        <v>0</v>
      </c>
      <c r="Q209" s="124">
        <f t="shared" si="94"/>
        <v>0</v>
      </c>
      <c r="R209" s="145">
        <f t="shared" si="85"/>
        <v>100000</v>
      </c>
      <c r="T209" s="94"/>
      <c r="U209" s="94"/>
      <c r="V209" s="94"/>
      <c r="W209" s="94"/>
      <c r="X209" s="94"/>
      <c r="Y209" s="94"/>
      <c r="Z209" s="94"/>
      <c r="AA209" s="94"/>
      <c r="AB209" s="94"/>
      <c r="AC209" s="94"/>
      <c r="AD209" s="94"/>
      <c r="AE209" s="94"/>
    </row>
    <row r="210" spans="1:34" ht="16.5" customHeight="1" x14ac:dyDescent="0.25">
      <c r="B210" s="93"/>
      <c r="C210" s="94"/>
      <c r="D210" s="94"/>
      <c r="E210" s="17" t="s">
        <v>190</v>
      </c>
      <c r="F210" s="124">
        <f t="shared" si="83"/>
        <v>100000</v>
      </c>
      <c r="G210" s="124">
        <f t="shared" si="83"/>
        <v>0</v>
      </c>
      <c r="H210" s="124">
        <f t="shared" ref="H210:Q210" si="95">IF(OR(H195="Y",H195="Q",H195="M"),H$95,0)</f>
        <v>0</v>
      </c>
      <c r="I210" s="124">
        <f t="shared" si="95"/>
        <v>0</v>
      </c>
      <c r="J210" s="124">
        <f t="shared" si="95"/>
        <v>0</v>
      </c>
      <c r="K210" s="124">
        <f t="shared" si="95"/>
        <v>0</v>
      </c>
      <c r="L210" s="124">
        <f t="shared" si="95"/>
        <v>0</v>
      </c>
      <c r="M210" s="124">
        <f t="shared" si="95"/>
        <v>0</v>
      </c>
      <c r="N210" s="124">
        <f t="shared" si="95"/>
        <v>0</v>
      </c>
      <c r="O210" s="124">
        <f t="shared" si="95"/>
        <v>0</v>
      </c>
      <c r="P210" s="124">
        <f t="shared" si="95"/>
        <v>0</v>
      </c>
      <c r="Q210" s="124">
        <f t="shared" si="95"/>
        <v>0</v>
      </c>
      <c r="R210" s="145">
        <f t="shared" si="85"/>
        <v>100000</v>
      </c>
      <c r="T210" s="94"/>
      <c r="U210" s="94"/>
      <c r="V210" s="94"/>
      <c r="W210" s="94"/>
      <c r="X210" s="94"/>
      <c r="Y210" s="94"/>
      <c r="Z210" s="94"/>
      <c r="AA210" s="94"/>
      <c r="AB210" s="94"/>
      <c r="AC210" s="94"/>
      <c r="AD210" s="94"/>
      <c r="AE210" s="94"/>
    </row>
    <row r="211" spans="1:34" s="74" customFormat="1" x14ac:dyDescent="0.25">
      <c r="R211" s="153"/>
    </row>
    <row r="212" spans="1:34" s="117" customFormat="1" ht="36" customHeight="1" x14ac:dyDescent="0.25">
      <c r="A212" s="83"/>
      <c r="B212" s="84" t="s">
        <v>202</v>
      </c>
      <c r="C212" s="84"/>
      <c r="D212" s="84"/>
      <c r="E212" s="84"/>
      <c r="F212" s="84"/>
      <c r="G212" s="84"/>
      <c r="H212" s="84"/>
      <c r="I212" s="84"/>
      <c r="J212" s="84"/>
      <c r="K212" s="84"/>
      <c r="L212" s="84"/>
      <c r="M212" s="82"/>
      <c r="N212" s="82"/>
      <c r="O212" s="82"/>
      <c r="P212" s="82"/>
      <c r="Q212" s="83"/>
      <c r="R212" s="83"/>
      <c r="S212" s="83"/>
      <c r="T212" s="83"/>
      <c r="U212" s="83"/>
      <c r="V212" s="83"/>
      <c r="W212" s="83"/>
      <c r="X212" s="83"/>
      <c r="Y212" s="83"/>
      <c r="Z212" s="85"/>
      <c r="AA212" s="85"/>
      <c r="AB212" s="83"/>
      <c r="AC212" s="85"/>
      <c r="AD212" s="85"/>
      <c r="AE212" s="83"/>
      <c r="AH212" s="154"/>
    </row>
    <row r="213" spans="1:34" s="74" customFormat="1" x14ac:dyDescent="0.25"/>
    <row r="214" spans="1:34" s="118" customFormat="1" x14ac:dyDescent="0.25">
      <c r="F214" s="97" t="s">
        <v>60</v>
      </c>
      <c r="G214" s="97" t="s">
        <v>61</v>
      </c>
      <c r="H214" s="97" t="s">
        <v>42</v>
      </c>
      <c r="I214" s="97" t="s">
        <v>145</v>
      </c>
      <c r="J214" s="97"/>
      <c r="O214" s="129"/>
      <c r="P214" s="129"/>
      <c r="Q214" s="129"/>
      <c r="R214" s="129"/>
    </row>
    <row r="215" spans="1:34" s="118" customFormat="1" x14ac:dyDescent="0.25">
      <c r="F215" s="97" t="s">
        <v>203</v>
      </c>
      <c r="G215" s="97" t="s">
        <v>192</v>
      </c>
      <c r="H215" s="97" t="s">
        <v>193</v>
      </c>
      <c r="I215" s="128"/>
      <c r="O215" s="130"/>
      <c r="P215" s="130"/>
      <c r="Q215" s="130"/>
      <c r="R215" s="130"/>
      <c r="S215" s="130"/>
      <c r="T215" s="130"/>
      <c r="V215" s="131"/>
      <c r="W215" s="131"/>
      <c r="X215" s="131"/>
      <c r="Y215" s="131"/>
    </row>
    <row r="216" spans="1:34" s="74" customFormat="1" x14ac:dyDescent="0.25">
      <c r="E216" s="17" t="s">
        <v>39</v>
      </c>
      <c r="F216" s="124">
        <f>SUMIF($F184:$Q184,F$215,$F199:$Q199)</f>
        <v>100000</v>
      </c>
      <c r="G216" s="124">
        <f>SUMIF($F184:$Q184,G$215,$F199:$Q199)</f>
        <v>0</v>
      </c>
      <c r="H216" s="124">
        <f>SUMIF($F184:$Q184,H$215,$F199:$Q199)</f>
        <v>0</v>
      </c>
      <c r="I216" s="124">
        <f t="shared" ref="I216:I227" si="96">SUM(F216:H216)</f>
        <v>100000</v>
      </c>
      <c r="O216" s="132"/>
      <c r="P216" s="132"/>
      <c r="Q216" s="132"/>
      <c r="R216" s="132"/>
      <c r="S216" s="132"/>
      <c r="T216" s="132"/>
      <c r="V216" s="151"/>
      <c r="W216" s="151"/>
      <c r="X216" s="151"/>
      <c r="Y216" s="151"/>
    </row>
    <row r="217" spans="1:34" s="74" customFormat="1" x14ac:dyDescent="0.25">
      <c r="E217" s="17" t="s">
        <v>45</v>
      </c>
      <c r="F217" s="124">
        <f t="shared" ref="F217:F227" si="97">SUMIF($F185:$Q185,F$215,$F200:$Q200)</f>
        <v>100000</v>
      </c>
      <c r="G217" s="124">
        <f t="shared" ref="G217:G227" si="98">SUMIF($F185:$Q185,G$215,$F200:$Q200)</f>
        <v>0</v>
      </c>
      <c r="H217" s="124">
        <f>SUMIF($F185:$Q185,H$215,$F200:$Q200)</f>
        <v>0</v>
      </c>
      <c r="I217" s="124">
        <f t="shared" si="96"/>
        <v>100000</v>
      </c>
      <c r="O217" s="132"/>
      <c r="P217" s="132"/>
      <c r="Q217" s="132"/>
      <c r="R217" s="132"/>
      <c r="V217" s="151"/>
      <c r="W217" s="151"/>
      <c r="X217" s="151"/>
      <c r="Y217" s="151"/>
    </row>
    <row r="218" spans="1:34" s="74" customFormat="1" x14ac:dyDescent="0.25">
      <c r="E218" s="17" t="s">
        <v>46</v>
      </c>
      <c r="F218" s="124">
        <f t="shared" si="97"/>
        <v>100000</v>
      </c>
      <c r="G218" s="124">
        <f t="shared" si="98"/>
        <v>0</v>
      </c>
      <c r="H218" s="124">
        <f t="shared" ref="H218:H227" si="99">SUMIF($F186:$Q186,H$215,$F201:$Q201)</f>
        <v>0</v>
      </c>
      <c r="I218" s="124">
        <f t="shared" si="96"/>
        <v>100000</v>
      </c>
      <c r="O218" s="132"/>
      <c r="P218" s="132"/>
      <c r="Q218" s="132"/>
      <c r="R218" s="132"/>
      <c r="V218" s="151"/>
      <c r="W218" s="151"/>
      <c r="X218" s="151"/>
      <c r="Y218" s="151"/>
    </row>
    <row r="219" spans="1:34" s="74" customFormat="1" x14ac:dyDescent="0.25">
      <c r="E219" s="17" t="s">
        <v>47</v>
      </c>
      <c r="F219" s="124">
        <f t="shared" si="97"/>
        <v>100000</v>
      </c>
      <c r="G219" s="124">
        <f t="shared" si="98"/>
        <v>0</v>
      </c>
      <c r="H219" s="124">
        <f t="shared" si="99"/>
        <v>0</v>
      </c>
      <c r="I219" s="124">
        <f t="shared" si="96"/>
        <v>100000</v>
      </c>
      <c r="O219" s="132"/>
      <c r="P219" s="132"/>
      <c r="Q219" s="132"/>
      <c r="R219" s="132"/>
      <c r="V219" s="151"/>
      <c r="W219" s="151"/>
      <c r="X219" s="151"/>
      <c r="Y219" s="151"/>
    </row>
    <row r="220" spans="1:34" s="74" customFormat="1" x14ac:dyDescent="0.25">
      <c r="E220" s="17" t="s">
        <v>188</v>
      </c>
      <c r="F220" s="124">
        <f t="shared" si="97"/>
        <v>100000</v>
      </c>
      <c r="G220" s="124">
        <f t="shared" si="98"/>
        <v>0</v>
      </c>
      <c r="H220" s="124">
        <f t="shared" si="99"/>
        <v>0</v>
      </c>
      <c r="I220" s="124">
        <f t="shared" si="96"/>
        <v>100000</v>
      </c>
      <c r="O220" s="132"/>
      <c r="P220" s="132"/>
      <c r="Q220" s="132"/>
      <c r="R220" s="132"/>
      <c r="V220" s="151"/>
      <c r="W220" s="151"/>
      <c r="X220" s="151"/>
      <c r="Y220" s="151"/>
    </row>
    <row r="221" spans="1:34" s="74" customFormat="1" x14ac:dyDescent="0.25">
      <c r="E221" s="17" t="s">
        <v>49</v>
      </c>
      <c r="F221" s="124">
        <f t="shared" si="97"/>
        <v>100000</v>
      </c>
      <c r="G221" s="124">
        <f t="shared" si="98"/>
        <v>0</v>
      </c>
      <c r="H221" s="124">
        <f t="shared" si="99"/>
        <v>0</v>
      </c>
      <c r="I221" s="124">
        <f t="shared" si="96"/>
        <v>100000</v>
      </c>
      <c r="O221" s="132"/>
      <c r="P221" s="132"/>
      <c r="Q221" s="132"/>
      <c r="R221" s="132"/>
      <c r="V221" s="151"/>
      <c r="W221" s="151"/>
      <c r="X221" s="151"/>
      <c r="Y221" s="151"/>
    </row>
    <row r="222" spans="1:34" s="74" customFormat="1" x14ac:dyDescent="0.25">
      <c r="E222" s="17" t="s">
        <v>189</v>
      </c>
      <c r="F222" s="124">
        <f t="shared" si="97"/>
        <v>100000</v>
      </c>
      <c r="G222" s="124">
        <f t="shared" si="98"/>
        <v>0</v>
      </c>
      <c r="H222" s="124">
        <f t="shared" si="99"/>
        <v>0</v>
      </c>
      <c r="I222" s="124">
        <f t="shared" si="96"/>
        <v>100000</v>
      </c>
      <c r="O222" s="132"/>
      <c r="P222" s="132"/>
      <c r="Q222" s="132"/>
      <c r="R222" s="132"/>
      <c r="V222" s="151"/>
      <c r="W222" s="151"/>
      <c r="X222" s="151"/>
      <c r="Y222" s="151"/>
    </row>
    <row r="223" spans="1:34" s="74" customFormat="1" x14ac:dyDescent="0.25">
      <c r="E223" s="17" t="s">
        <v>51</v>
      </c>
      <c r="F223" s="124">
        <f t="shared" si="97"/>
        <v>100000</v>
      </c>
      <c r="G223" s="124">
        <f t="shared" si="98"/>
        <v>0</v>
      </c>
      <c r="H223" s="124">
        <f t="shared" si="99"/>
        <v>0</v>
      </c>
      <c r="I223" s="124">
        <f t="shared" si="96"/>
        <v>100000</v>
      </c>
      <c r="O223" s="132"/>
      <c r="P223" s="132"/>
      <c r="Q223" s="132"/>
      <c r="R223" s="132"/>
      <c r="V223" s="151"/>
      <c r="W223" s="151"/>
      <c r="X223" s="151"/>
      <c r="Y223" s="151"/>
    </row>
    <row r="224" spans="1:34" s="74" customFormat="1" x14ac:dyDescent="0.25">
      <c r="E224" s="17" t="s">
        <v>52</v>
      </c>
      <c r="F224" s="124">
        <f t="shared" si="97"/>
        <v>100000</v>
      </c>
      <c r="G224" s="124">
        <f t="shared" si="98"/>
        <v>0</v>
      </c>
      <c r="H224" s="124">
        <f t="shared" si="99"/>
        <v>0</v>
      </c>
      <c r="I224" s="124">
        <f t="shared" si="96"/>
        <v>100000</v>
      </c>
      <c r="O224" s="132"/>
      <c r="P224" s="132"/>
      <c r="Q224" s="132"/>
      <c r="R224" s="132"/>
      <c r="V224" s="151"/>
      <c r="W224" s="151"/>
      <c r="X224" s="151"/>
      <c r="Y224" s="151"/>
    </row>
    <row r="225" spans="1:34" s="74" customFormat="1" x14ac:dyDescent="0.25">
      <c r="E225" s="17" t="s">
        <v>53</v>
      </c>
      <c r="F225" s="124">
        <f t="shared" si="97"/>
        <v>100000</v>
      </c>
      <c r="G225" s="124">
        <f t="shared" si="98"/>
        <v>0</v>
      </c>
      <c r="H225" s="124">
        <f t="shared" si="99"/>
        <v>0</v>
      </c>
      <c r="I225" s="124">
        <f t="shared" si="96"/>
        <v>100000</v>
      </c>
      <c r="O225" s="132"/>
      <c r="P225" s="132"/>
      <c r="Q225" s="132"/>
      <c r="R225" s="132"/>
      <c r="V225" s="151"/>
      <c r="W225" s="151"/>
      <c r="X225" s="151"/>
      <c r="Y225" s="151"/>
    </row>
    <row r="226" spans="1:34" s="74" customFormat="1" x14ac:dyDescent="0.25">
      <c r="E226" s="17" t="s">
        <v>54</v>
      </c>
      <c r="F226" s="124">
        <f t="shared" si="97"/>
        <v>100000</v>
      </c>
      <c r="G226" s="124">
        <f t="shared" si="98"/>
        <v>0</v>
      </c>
      <c r="H226" s="124">
        <f t="shared" si="99"/>
        <v>0</v>
      </c>
      <c r="I226" s="124">
        <f t="shared" si="96"/>
        <v>100000</v>
      </c>
      <c r="O226" s="132"/>
      <c r="P226" s="132"/>
      <c r="Q226" s="132"/>
      <c r="R226" s="132"/>
      <c r="V226" s="151"/>
      <c r="W226" s="151"/>
      <c r="X226" s="152"/>
      <c r="Y226" s="151"/>
    </row>
    <row r="227" spans="1:34" s="74" customFormat="1" x14ac:dyDescent="0.25">
      <c r="E227" s="17" t="s">
        <v>190</v>
      </c>
      <c r="F227" s="124">
        <f t="shared" si="97"/>
        <v>100000</v>
      </c>
      <c r="G227" s="124">
        <f t="shared" si="98"/>
        <v>0</v>
      </c>
      <c r="H227" s="124">
        <f t="shared" si="99"/>
        <v>0</v>
      </c>
      <c r="I227" s="124">
        <f t="shared" si="96"/>
        <v>100000</v>
      </c>
      <c r="O227" s="132"/>
      <c r="P227" s="132"/>
      <c r="Q227" s="132"/>
      <c r="R227" s="132"/>
      <c r="V227" s="151"/>
      <c r="W227" s="151"/>
      <c r="X227" s="151"/>
      <c r="Y227" s="151"/>
    </row>
    <row r="228" spans="1:34" s="74" customFormat="1" x14ac:dyDescent="0.25">
      <c r="E228" s="1"/>
      <c r="F228" s="1"/>
      <c r="G228" s="1"/>
      <c r="H228" s="1"/>
      <c r="I228" s="1"/>
      <c r="O228" s="129"/>
      <c r="P228" s="129"/>
      <c r="Q228" s="129"/>
      <c r="R228" s="129"/>
      <c r="S228" s="129"/>
      <c r="T228" s="129"/>
      <c r="U228" s="129"/>
      <c r="V228" s="151"/>
    </row>
    <row r="229" spans="1:34" s="117" customFormat="1" ht="36" customHeight="1" x14ac:dyDescent="0.25">
      <c r="A229" s="83"/>
      <c r="B229" s="155"/>
      <c r="C229" s="84"/>
      <c r="D229" s="84"/>
      <c r="E229" s="84"/>
      <c r="F229" s="84"/>
      <c r="G229" s="84"/>
      <c r="H229" s="84"/>
      <c r="I229" s="84"/>
      <c r="J229" s="84"/>
      <c r="K229" s="84"/>
      <c r="L229" s="84"/>
      <c r="M229" s="82"/>
      <c r="N229" s="82"/>
      <c r="O229" s="82"/>
      <c r="P229" s="82"/>
      <c r="Q229" s="83"/>
      <c r="R229" s="83"/>
      <c r="S229" s="83"/>
      <c r="T229" s="83"/>
      <c r="U229" s="83"/>
      <c r="V229" s="83"/>
      <c r="W229" s="83"/>
      <c r="X229" s="83"/>
      <c r="Y229" s="83"/>
      <c r="Z229" s="85"/>
      <c r="AA229" s="85"/>
      <c r="AB229" s="83"/>
      <c r="AC229" s="85"/>
      <c r="AD229" s="85"/>
      <c r="AE229" s="83"/>
      <c r="AH229" s="154"/>
    </row>
    <row r="230" spans="1:34" ht="15" customHeight="1" x14ac:dyDescent="0.25"/>
    <row r="231" spans="1:34" ht="15" customHeight="1" x14ac:dyDescent="0.25"/>
  </sheetData>
  <sheetProtection selectLockedCells="1" selectUnlockedCells="1"/>
  <mergeCells count="31">
    <mergeCell ref="O71:O73"/>
    <mergeCell ref="B78:D78"/>
    <mergeCell ref="B79:B90"/>
    <mergeCell ref="C79:C81"/>
    <mergeCell ref="C82:C84"/>
    <mergeCell ref="C85:C87"/>
    <mergeCell ref="C88:C90"/>
    <mergeCell ref="E62:E73"/>
    <mergeCell ref="F62:F64"/>
    <mergeCell ref="J62:J73"/>
    <mergeCell ref="K62:K64"/>
    <mergeCell ref="F65:F67"/>
    <mergeCell ref="K65:K67"/>
    <mergeCell ref="F68:F70"/>
    <mergeCell ref="K68:K70"/>
    <mergeCell ref="F71:F73"/>
    <mergeCell ref="K71:K73"/>
    <mergeCell ref="E7:H7"/>
    <mergeCell ref="J7:M7"/>
    <mergeCell ref="E48:E59"/>
    <mergeCell ref="F48:F50"/>
    <mergeCell ref="F51:F53"/>
    <mergeCell ref="F54:F56"/>
    <mergeCell ref="F57:F59"/>
    <mergeCell ref="J48:J59"/>
    <mergeCell ref="K48:K50"/>
    <mergeCell ref="K51:K53"/>
    <mergeCell ref="K54:K56"/>
    <mergeCell ref="K57:K59"/>
    <mergeCell ref="E44:H44"/>
    <mergeCell ref="J44:M44"/>
  </mergeCells>
  <conditionalFormatting sqref="F168:Q179">
    <cfRule type="cellIs" dxfId="5" priority="7" operator="notEqual">
      <formula>F147</formula>
    </cfRule>
  </conditionalFormatting>
  <conditionalFormatting sqref="M11:M21">
    <cfRule type="cellIs" dxfId="4" priority="6" operator="notEqual">
      <formula>$C11</formula>
    </cfRule>
  </conditionalFormatting>
  <conditionalFormatting sqref="B11:B22">
    <cfRule type="cellIs" dxfId="3" priority="4" operator="equal">
      <formula>$C$7</formula>
    </cfRule>
  </conditionalFormatting>
  <conditionalFormatting sqref="B48:B59">
    <cfRule type="cellIs" dxfId="2" priority="3" operator="equal">
      <formula>$C$7</formula>
    </cfRule>
  </conditionalFormatting>
  <conditionalFormatting sqref="B62:B73">
    <cfRule type="cellIs" dxfId="1" priority="2" operator="equal">
      <formula>$C$7</formula>
    </cfRule>
  </conditionalFormatting>
  <conditionalFormatting sqref="H11:H21">
    <cfRule type="cellIs" dxfId="0" priority="1" operator="notEqual">
      <formula>$C11</formula>
    </cfRule>
  </conditionalFormatting>
  <pageMargins left="0.19685039370078741" right="0.19685039370078741" top="0.15748031496062992" bottom="0.15748031496062992" header="0.31496062992125984" footer="0.31496062992125984"/>
  <pageSetup paperSize="9" scale="50" fitToHeight="0" orientation="landscape" horizontalDpi="4294967295" verticalDpi="4294967295" r:id="rId1"/>
  <rowBreaks count="4" manualBreakCount="4">
    <brk id="41" max="18" man="1"/>
    <brk id="91" max="18" man="1"/>
    <brk id="143" max="18" man="1"/>
    <brk id="18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46D53-9AC3-4668-90A6-80E1D0651937}">
  <sheetPr codeName="Blad3">
    <tabColor theme="9" tint="0.39997558519241921"/>
    <pageSetUpPr fitToPage="1"/>
  </sheetPr>
  <dimension ref="A1:AC26"/>
  <sheetViews>
    <sheetView tabSelected="1" zoomScale="85" zoomScaleNormal="85" workbookViewId="0">
      <selection activeCell="C7" sqref="C7"/>
    </sheetView>
  </sheetViews>
  <sheetFormatPr defaultColWidth="0" defaultRowHeight="15" customHeight="1" zeroHeight="1" x14ac:dyDescent="0.25"/>
  <cols>
    <col min="1" max="1" width="5.7109375" style="265" customWidth="1"/>
    <col min="2" max="2" width="30.85546875" style="265" customWidth="1"/>
    <col min="3" max="3" width="17.7109375" style="265" customWidth="1"/>
    <col min="4" max="4" width="5.7109375" style="265" customWidth="1"/>
    <col min="5" max="6" width="15.7109375" style="265" customWidth="1"/>
    <col min="7" max="7" width="5.7109375" style="265" customWidth="1"/>
    <col min="8" max="8" width="27.7109375" style="265" customWidth="1"/>
    <col min="9" max="9" width="15.7109375" style="265" customWidth="1"/>
    <col min="10" max="10" width="15.7109375" style="266" customWidth="1"/>
    <col min="11" max="12" width="15.85546875" style="265" customWidth="1"/>
    <col min="13" max="17" width="15.85546875" style="265" hidden="1" customWidth="1"/>
    <col min="18" max="18" width="62" style="265" hidden="1" customWidth="1"/>
    <col min="19" max="29" width="9.140625" style="265" hidden="1" customWidth="1"/>
    <col min="30" max="16384" width="62" style="265" hidden="1"/>
  </cols>
  <sheetData>
    <row r="1" spans="2:16" x14ac:dyDescent="0.25"/>
    <row r="2" spans="2:16" x14ac:dyDescent="0.25"/>
    <row r="3" spans="2:16" ht="17.25" customHeight="1" x14ac:dyDescent="0.25"/>
    <row r="4" spans="2:16" s="239" customFormat="1" ht="36" x14ac:dyDescent="0.25">
      <c r="B4" s="316" t="s">
        <v>35</v>
      </c>
      <c r="C4" s="316"/>
      <c r="D4" s="316"/>
      <c r="E4" s="316"/>
      <c r="F4" s="316"/>
      <c r="G4" s="316"/>
      <c r="H4" s="316"/>
      <c r="I4" s="316"/>
      <c r="J4" s="316"/>
      <c r="K4" s="316"/>
      <c r="L4" s="267"/>
      <c r="M4" s="267"/>
      <c r="N4" s="267"/>
      <c r="O4" s="267"/>
      <c r="P4" s="267"/>
    </row>
    <row r="5" spans="2:16" s="239" customFormat="1" ht="36" x14ac:dyDescent="0.25">
      <c r="B5" s="316"/>
      <c r="C5" s="316"/>
      <c r="D5" s="316"/>
      <c r="E5" s="316"/>
      <c r="F5" s="316"/>
      <c r="G5" s="316"/>
      <c r="H5" s="316"/>
      <c r="I5" s="316"/>
      <c r="J5" s="316"/>
      <c r="K5" s="316"/>
      <c r="L5" s="267"/>
      <c r="M5" s="267"/>
      <c r="N5" s="267"/>
      <c r="O5" s="267"/>
      <c r="P5" s="267"/>
    </row>
    <row r="6" spans="2:16" s="268" customFormat="1" ht="19.5" customHeight="1" x14ac:dyDescent="0.25">
      <c r="C6" s="269"/>
      <c r="D6" s="269"/>
      <c r="E6" s="269"/>
      <c r="F6" s="269"/>
      <c r="G6" s="269"/>
      <c r="I6" s="270"/>
      <c r="J6" s="270"/>
    </row>
    <row r="7" spans="2:16" s="268" customFormat="1" ht="19.5" customHeight="1" x14ac:dyDescent="0.25">
      <c r="B7" s="271" t="s">
        <v>36</v>
      </c>
      <c r="C7" s="287" t="s">
        <v>206</v>
      </c>
      <c r="D7" s="269"/>
      <c r="E7" s="272" t="s">
        <v>37</v>
      </c>
      <c r="F7" s="269"/>
      <c r="G7" s="269"/>
      <c r="I7" s="270"/>
      <c r="J7" s="270"/>
    </row>
    <row r="8" spans="2:16" s="268" customFormat="1" ht="19.5" customHeight="1" x14ac:dyDescent="0.25">
      <c r="B8" s="271" t="s">
        <v>38</v>
      </c>
      <c r="C8" s="287" t="s">
        <v>39</v>
      </c>
      <c r="D8" s="269"/>
      <c r="E8" s="273" t="str">
        <f>IF(OR($C$8=$B$14,$C$8=$B$15),"Please be aware that with this starting month it is not possible to contract the quarterly capacity product January-March",IF(OR($C$8=$B$17,$C$8=$B$18),"Please be aware that with this starting month it is not possible to contract the quarterly capacity product April-June",IF(OR($C$8=$B$20,$C$8=$B$21),"Please be aware that with this starting month it is not possible to contract the quarterly capacity product July-September",IF(OR($C$8=$B$23,$C$8=$B$24),"Please be aware that with this starting month it is not possible to contract the quarterly capacity product October-December",""))))</f>
        <v/>
      </c>
      <c r="F8" s="269"/>
      <c r="G8" s="269"/>
      <c r="I8" s="270"/>
      <c r="J8" s="270"/>
    </row>
    <row r="9" spans="2:16" s="268" customFormat="1" ht="19.5" customHeight="1" x14ac:dyDescent="0.25">
      <c r="B9" s="271" t="s">
        <v>40</v>
      </c>
      <c r="C9" s="287" t="s">
        <v>140</v>
      </c>
      <c r="D9" s="269"/>
      <c r="E9" s="317" t="str">
        <f>IF(OR(C13&lt;0,C14&lt;0,C15&lt;0,C16&lt;0,C17&lt;0,C18&lt;0,C19&lt;0,C20&lt;0,C21&lt;0,C22&lt;0,C23&lt;0,C24&lt;0),"WARNING: calculation is not reliable due to negative value(s) in desired profiled booking, please correct to positive values! 
In case of no correction, all negative values are automatically converted to zero (0) in the calculation.","")</f>
        <v/>
      </c>
      <c r="F9" s="317"/>
      <c r="G9" s="317"/>
      <c r="H9" s="317"/>
      <c r="I9" s="317"/>
      <c r="J9" s="317"/>
      <c r="K9" s="317"/>
      <c r="L9" s="317"/>
    </row>
    <row r="10" spans="2:16" ht="16.5" customHeight="1" x14ac:dyDescent="0.25">
      <c r="B10" s="274"/>
      <c r="C10" s="274"/>
      <c r="D10" s="274"/>
      <c r="E10" s="317"/>
      <c r="F10" s="317"/>
      <c r="G10" s="317"/>
      <c r="H10" s="317"/>
      <c r="I10" s="317"/>
      <c r="J10" s="317"/>
      <c r="K10" s="317"/>
      <c r="L10" s="317"/>
    </row>
    <row r="11" spans="2:16" ht="26.25" x14ac:dyDescent="0.25">
      <c r="B11" s="275" t="s">
        <v>42</v>
      </c>
      <c r="C11" s="276" t="s">
        <v>43</v>
      </c>
      <c r="D11" s="277"/>
      <c r="E11" s="277"/>
      <c r="F11" s="277"/>
      <c r="I11" s="278"/>
      <c r="J11" s="278"/>
    </row>
    <row r="12" spans="2:16" ht="15.75" customHeight="1" x14ac:dyDescent="0.25">
      <c r="B12" s="279"/>
      <c r="C12" s="280" t="s">
        <v>44</v>
      </c>
      <c r="D12" s="281"/>
      <c r="E12" s="281"/>
      <c r="F12" s="281"/>
      <c r="I12" s="278"/>
      <c r="J12" s="278"/>
    </row>
    <row r="13" spans="2:16" ht="16.5" customHeight="1" x14ac:dyDescent="0.25">
      <c r="B13" s="282" t="s">
        <v>39</v>
      </c>
      <c r="C13" s="286">
        <v>100000</v>
      </c>
      <c r="D13" s="283"/>
      <c r="E13" s="283"/>
      <c r="F13" s="283"/>
      <c r="I13" s="278"/>
      <c r="J13" s="278"/>
    </row>
    <row r="14" spans="2:16" ht="16.5" customHeight="1" x14ac:dyDescent="0.25">
      <c r="B14" s="284" t="s">
        <v>45</v>
      </c>
      <c r="C14" s="286">
        <v>100000</v>
      </c>
      <c r="D14" s="283"/>
      <c r="E14" s="283"/>
      <c r="F14" s="283"/>
      <c r="I14" s="278"/>
      <c r="J14" s="278"/>
    </row>
    <row r="15" spans="2:16" ht="16.5" customHeight="1" x14ac:dyDescent="0.25">
      <c r="B15" s="284" t="s">
        <v>46</v>
      </c>
      <c r="C15" s="286">
        <v>100000</v>
      </c>
      <c r="D15" s="283"/>
      <c r="E15" s="283"/>
      <c r="F15" s="283"/>
      <c r="I15" s="278"/>
      <c r="J15" s="278"/>
    </row>
    <row r="16" spans="2:16" ht="16.5" customHeight="1" x14ac:dyDescent="0.25">
      <c r="B16" s="284" t="s">
        <v>47</v>
      </c>
      <c r="C16" s="286">
        <v>100000</v>
      </c>
      <c r="D16" s="283"/>
      <c r="E16" s="283"/>
      <c r="F16" s="283"/>
      <c r="I16" s="278"/>
      <c r="J16" s="278"/>
    </row>
    <row r="17" spans="2:10" ht="16.5" customHeight="1" x14ac:dyDescent="0.25">
      <c r="B17" s="284" t="s">
        <v>48</v>
      </c>
      <c r="C17" s="286">
        <v>100000</v>
      </c>
      <c r="D17" s="283"/>
      <c r="E17" s="283"/>
      <c r="F17" s="283"/>
      <c r="I17" s="278"/>
      <c r="J17" s="278"/>
    </row>
    <row r="18" spans="2:10" ht="16.5" customHeight="1" x14ac:dyDescent="0.25">
      <c r="B18" s="284" t="s">
        <v>49</v>
      </c>
      <c r="C18" s="286">
        <v>100000</v>
      </c>
      <c r="D18" s="283"/>
      <c r="E18" s="283"/>
      <c r="F18" s="283"/>
      <c r="I18" s="278"/>
      <c r="J18" s="278"/>
    </row>
    <row r="19" spans="2:10" ht="16.5" customHeight="1" x14ac:dyDescent="0.25">
      <c r="B19" s="284" t="s">
        <v>50</v>
      </c>
      <c r="C19" s="286">
        <v>100000</v>
      </c>
      <c r="D19" s="283"/>
      <c r="E19" s="283"/>
      <c r="F19" s="283"/>
      <c r="I19" s="278"/>
      <c r="J19" s="278"/>
    </row>
    <row r="20" spans="2:10" ht="16.5" customHeight="1" x14ac:dyDescent="0.25">
      <c r="B20" s="284" t="s">
        <v>51</v>
      </c>
      <c r="C20" s="286">
        <v>100000</v>
      </c>
      <c r="D20" s="283"/>
      <c r="E20" s="283"/>
      <c r="F20" s="283"/>
      <c r="I20" s="278"/>
      <c r="J20" s="278"/>
    </row>
    <row r="21" spans="2:10" ht="16.5" customHeight="1" x14ac:dyDescent="0.25">
      <c r="B21" s="284" t="s">
        <v>52</v>
      </c>
      <c r="C21" s="286">
        <v>100000</v>
      </c>
      <c r="D21" s="283"/>
      <c r="E21" s="283"/>
      <c r="F21" s="283"/>
      <c r="I21" s="278"/>
      <c r="J21" s="278"/>
    </row>
    <row r="22" spans="2:10" ht="16.5" customHeight="1" x14ac:dyDescent="0.25">
      <c r="B22" s="284" t="s">
        <v>53</v>
      </c>
      <c r="C22" s="286">
        <v>100000</v>
      </c>
      <c r="D22" s="283"/>
      <c r="E22" s="283"/>
      <c r="F22" s="283"/>
      <c r="I22" s="278"/>
      <c r="J22" s="278"/>
    </row>
    <row r="23" spans="2:10" ht="16.5" customHeight="1" x14ac:dyDescent="0.25">
      <c r="B23" s="284" t="s">
        <v>54</v>
      </c>
      <c r="C23" s="286">
        <v>100000</v>
      </c>
      <c r="D23" s="283"/>
      <c r="E23" s="283"/>
      <c r="F23" s="283"/>
      <c r="I23" s="278"/>
      <c r="J23" s="278"/>
    </row>
    <row r="24" spans="2:10" ht="16.5" customHeight="1" x14ac:dyDescent="0.25">
      <c r="B24" s="284" t="s">
        <v>55</v>
      </c>
      <c r="C24" s="286">
        <v>100000</v>
      </c>
      <c r="D24" s="283"/>
      <c r="E24" s="283"/>
      <c r="F24" s="283"/>
      <c r="I24" s="278"/>
      <c r="J24" s="278"/>
    </row>
    <row r="25" spans="2:10" ht="16.5" customHeight="1" x14ac:dyDescent="0.25">
      <c r="B25" s="274"/>
      <c r="C25" s="274"/>
      <c r="D25" s="274"/>
      <c r="E25" s="274"/>
      <c r="F25" s="285"/>
      <c r="I25" s="278"/>
      <c r="J25" s="278"/>
    </row>
    <row r="26" spans="2:10" ht="16.5" hidden="1" customHeight="1" x14ac:dyDescent="0.25"/>
  </sheetData>
  <sheetProtection algorithmName="SHA-512" hashValue="NwwAbzKQ0AfUTFsB4un5tBvmJXubwmXV7dArBUPjJRfaD0XrZhD3eNMH8m4uA3altsTZPXRB9He17lE5AOdibw==" saltValue="AehD+menAt2TJ7wMzlhJeg==" spinCount="100000" sheet="1" selectLockedCells="1"/>
  <mergeCells count="2">
    <mergeCell ref="B4:K5"/>
    <mergeCell ref="E9:L10"/>
  </mergeCells>
  <conditionalFormatting sqref="B13:B24">
    <cfRule type="cellIs" dxfId="24" priority="14" operator="equal">
      <formula>$C$8</formula>
    </cfRule>
  </conditionalFormatting>
  <dataValidations count="1">
    <dataValidation type="list" allowBlank="1" showInputMessage="1" showErrorMessage="1" sqref="C8" xr:uid="{1286E655-0019-4410-BB4E-E4E17FBBD2C8}">
      <formula1>$B$13:$B$24</formula1>
    </dataValidation>
  </dataValidations>
  <pageMargins left="0.7" right="0.7" top="0.75" bottom="0.75" header="0.3" footer="0.3"/>
  <pageSetup paperSize="9" scale="7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0EF2AD-A5C4-4165-B702-4BCE5A1A4915}">
          <x14:formula1>
            <xm:f>Validation!$C$6:$C$10</xm:f>
          </x14:formula1>
          <xm:sqref>C7</xm:sqref>
        </x14:dataValidation>
        <x14:dataValidation type="list" allowBlank="1" showInputMessage="1" showErrorMessage="1" xr:uid="{4C1ED8B9-FA92-4D2A-9FB7-2F04A7A4E482}">
          <x14:formula1>
            <xm:f>Validation!$C$14:$C$15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D1E0-8964-4121-9617-12B657CCA4AD}">
  <sheetPr codeName="Blad4">
    <tabColor theme="1"/>
    <pageSetUpPr fitToPage="1"/>
  </sheetPr>
  <dimension ref="A1:S104"/>
  <sheetViews>
    <sheetView topLeftCell="A6" zoomScale="85" zoomScaleNormal="85" workbookViewId="0">
      <selection activeCell="M39" sqref="M39"/>
    </sheetView>
  </sheetViews>
  <sheetFormatPr defaultColWidth="9.140625" defaultRowHeight="15" customHeight="1" zeroHeight="1" x14ac:dyDescent="0.25"/>
  <cols>
    <col min="1" max="1" width="5.7109375" style="1" customWidth="1"/>
    <col min="2" max="2" width="60.7109375" style="1" customWidth="1"/>
    <col min="3" max="7" width="15.7109375" style="1" customWidth="1"/>
    <col min="8" max="8" width="5.85546875" style="19" customWidth="1"/>
    <col min="9" max="13" width="15.7109375" style="1" customWidth="1"/>
    <col min="14" max="14" width="5.85546875" style="19" customWidth="1"/>
    <col min="15" max="15" width="13.7109375" style="19" bestFit="1" customWidth="1"/>
    <col min="16" max="16" width="14" style="19" bestFit="1" customWidth="1"/>
    <col min="17" max="17" width="14.42578125" style="19" bestFit="1" customWidth="1"/>
    <col min="18" max="18" width="15.140625" style="19" bestFit="1" customWidth="1"/>
    <col min="19" max="19" width="16.42578125" style="19" bestFit="1" customWidth="1"/>
    <col min="20" max="16384" width="9.140625" style="19"/>
  </cols>
  <sheetData>
    <row r="1" spans="1:19" ht="15" customHeight="1" x14ac:dyDescent="0.25"/>
    <row r="2" spans="1:19" ht="15" customHeight="1" x14ac:dyDescent="0.25"/>
    <row r="3" spans="1:19" ht="17.25" customHeight="1" x14ac:dyDescent="0.25"/>
    <row r="4" spans="1:19" s="61" customFormat="1" ht="36" x14ac:dyDescent="0.25">
      <c r="A4" s="15"/>
      <c r="B4" s="236" t="s">
        <v>213</v>
      </c>
      <c r="C4" s="236"/>
      <c r="D4" s="237"/>
      <c r="E4" s="238"/>
      <c r="F4" s="238"/>
      <c r="G4" s="238"/>
      <c r="H4" s="238"/>
      <c r="I4" s="238"/>
      <c r="J4" s="238"/>
      <c r="K4" s="239"/>
      <c r="L4" s="239"/>
      <c r="M4" s="239"/>
      <c r="N4" s="16"/>
    </row>
    <row r="5" spans="1:19" s="61" customFormat="1" ht="16.5" customHeight="1" x14ac:dyDescent="0.25">
      <c r="A5" s="15"/>
      <c r="B5" s="240"/>
      <c r="C5" s="240"/>
      <c r="D5" s="241"/>
      <c r="E5" s="241"/>
      <c r="F5" s="242"/>
      <c r="G5" s="243"/>
      <c r="H5" s="243"/>
      <c r="I5" s="242"/>
      <c r="J5" s="242"/>
      <c r="K5" s="243"/>
      <c r="L5" s="243"/>
      <c r="M5" s="243"/>
      <c r="N5" s="16"/>
    </row>
    <row r="6" spans="1:19" s="47" customFormat="1" ht="16.5" customHeight="1" x14ac:dyDescent="0.25">
      <c r="A6" s="29"/>
      <c r="B6" s="245" t="s">
        <v>56</v>
      </c>
      <c r="C6" s="246"/>
      <c r="D6" s="237"/>
      <c r="E6" s="247"/>
      <c r="F6" s="247"/>
      <c r="G6" s="247"/>
      <c r="H6" s="247"/>
      <c r="I6" s="247"/>
      <c r="J6" s="247"/>
      <c r="K6" s="248"/>
      <c r="L6" s="248"/>
      <c r="M6" s="248"/>
      <c r="N6" s="205"/>
    </row>
    <row r="7" spans="1:19" s="47" customFormat="1" ht="16.5" customHeight="1" x14ac:dyDescent="0.25">
      <c r="A7" s="1"/>
      <c r="B7" s="243"/>
      <c r="C7" s="243"/>
      <c r="D7" s="243"/>
      <c r="E7" s="243"/>
      <c r="F7" s="243"/>
      <c r="G7" s="243"/>
      <c r="H7" s="243"/>
      <c r="I7" s="243"/>
      <c r="J7" s="243"/>
      <c r="K7" s="243"/>
      <c r="L7" s="243"/>
      <c r="M7" s="243"/>
      <c r="N7" s="19"/>
    </row>
    <row r="8" spans="1:19" s="54" customFormat="1" ht="16.5" customHeight="1" x14ac:dyDescent="0.25">
      <c r="A8" s="50"/>
      <c r="B8" s="249" t="s">
        <v>57</v>
      </c>
      <c r="C8" s="318" t="s">
        <v>207</v>
      </c>
      <c r="D8" s="318"/>
      <c r="E8" s="318"/>
      <c r="F8" s="318"/>
      <c r="G8" s="318"/>
      <c r="H8" s="250"/>
      <c r="I8" s="318" t="s">
        <v>58</v>
      </c>
      <c r="J8" s="318"/>
      <c r="K8" s="318"/>
      <c r="L8" s="318"/>
      <c r="M8" s="318"/>
      <c r="O8" s="318" t="s">
        <v>204</v>
      </c>
      <c r="P8" s="318"/>
      <c r="Q8" s="318"/>
      <c r="R8" s="318"/>
      <c r="S8" s="318"/>
    </row>
    <row r="9" spans="1:19" s="54" customFormat="1" ht="16.5" customHeight="1" x14ac:dyDescent="0.25">
      <c r="A9" s="51"/>
      <c r="B9" s="251" t="s">
        <v>59</v>
      </c>
      <c r="C9" s="252"/>
      <c r="D9" s="252"/>
      <c r="E9" s="252"/>
      <c r="F9" s="252"/>
      <c r="G9" s="252"/>
      <c r="H9" s="250"/>
      <c r="I9" s="252"/>
      <c r="J9" s="252"/>
      <c r="K9" s="252"/>
      <c r="L9" s="252"/>
      <c r="M9" s="252"/>
      <c r="O9" s="252"/>
      <c r="P9" s="252"/>
      <c r="Q9" s="252"/>
      <c r="R9" s="252"/>
      <c r="S9" s="252"/>
    </row>
    <row r="10" spans="1:19" s="54" customFormat="1" ht="16.5" customHeight="1" x14ac:dyDescent="0.25">
      <c r="A10" s="51"/>
      <c r="B10" s="252"/>
      <c r="C10" s="253" t="s">
        <v>60</v>
      </c>
      <c r="D10" s="253" t="s">
        <v>61</v>
      </c>
      <c r="E10" s="253" t="s">
        <v>42</v>
      </c>
      <c r="F10" s="253" t="s">
        <v>62</v>
      </c>
      <c r="G10" s="253" t="s">
        <v>63</v>
      </c>
      <c r="H10" s="254"/>
      <c r="I10" s="253" t="s">
        <v>60</v>
      </c>
      <c r="J10" s="253" t="s">
        <v>61</v>
      </c>
      <c r="K10" s="253" t="s">
        <v>42</v>
      </c>
      <c r="L10" s="253" t="s">
        <v>62</v>
      </c>
      <c r="M10" s="253" t="s">
        <v>63</v>
      </c>
      <c r="O10" s="253" t="s">
        <v>60</v>
      </c>
      <c r="P10" s="253" t="s">
        <v>61</v>
      </c>
      <c r="Q10" s="253" t="s">
        <v>42</v>
      </c>
      <c r="R10" s="253" t="s">
        <v>62</v>
      </c>
      <c r="S10" s="253" t="s">
        <v>63</v>
      </c>
    </row>
    <row r="11" spans="1:19" s="54" customFormat="1" ht="16.5" customHeight="1" x14ac:dyDescent="0.25">
      <c r="A11" s="52"/>
      <c r="B11" s="255"/>
      <c r="C11" s="256" t="s">
        <v>64</v>
      </c>
      <c r="D11" s="256" t="s">
        <v>65</v>
      </c>
      <c r="E11" s="256" t="s">
        <v>66</v>
      </c>
      <c r="F11" s="256" t="s">
        <v>67</v>
      </c>
      <c r="G11" s="256" t="s">
        <v>68</v>
      </c>
      <c r="H11" s="254"/>
      <c r="I11" s="256" t="s">
        <v>64</v>
      </c>
      <c r="J11" s="256" t="s">
        <v>65</v>
      </c>
      <c r="K11" s="256" t="s">
        <v>66</v>
      </c>
      <c r="L11" s="256" t="s">
        <v>67</v>
      </c>
      <c r="M11" s="256" t="s">
        <v>68</v>
      </c>
      <c r="O11" s="256" t="s">
        <v>64</v>
      </c>
      <c r="P11" s="256" t="s">
        <v>65</v>
      </c>
      <c r="Q11" s="256" t="s">
        <v>66</v>
      </c>
      <c r="R11" s="256" t="s">
        <v>67</v>
      </c>
      <c r="S11" s="256" t="s">
        <v>68</v>
      </c>
    </row>
    <row r="12" spans="1:19" s="57" customFormat="1" ht="16.5" customHeight="1" x14ac:dyDescent="0.25">
      <c r="A12" s="55"/>
      <c r="B12" s="55"/>
      <c r="C12" s="55"/>
      <c r="D12" s="55"/>
      <c r="E12" s="55"/>
      <c r="F12" s="55"/>
      <c r="G12" s="55"/>
      <c r="I12" s="55"/>
      <c r="J12" s="55"/>
      <c r="K12" s="55"/>
      <c r="L12" s="55"/>
      <c r="M12" s="55"/>
      <c r="O12" s="55"/>
      <c r="P12" s="55"/>
      <c r="Q12" s="55"/>
      <c r="R12" s="55"/>
      <c r="S12" s="55"/>
    </row>
    <row r="13" spans="1:19" s="57" customFormat="1" ht="16.5" customHeight="1" x14ac:dyDescent="0.25">
      <c r="A13" s="55"/>
      <c r="B13" s="17" t="s">
        <v>39</v>
      </c>
      <c r="C13" s="322">
        <f>'Transmission tariffs'!C13+'Neutrality charge'!C13</f>
        <v>5.7615713499999996</v>
      </c>
      <c r="D13" s="319">
        <f>'Transmission tariffs'!D13+'Neutrality charge'!D13</f>
        <v>2.6317753000000002</v>
      </c>
      <c r="E13" s="206">
        <f>'Transmission tariffs'!E13+'Neutrality charge'!E13</f>
        <v>1.2588244200000001</v>
      </c>
      <c r="F13" s="206">
        <f>'Transmission tariffs'!F13+'Neutrality charge'!F13</f>
        <v>4.8977310000000003E-2</v>
      </c>
      <c r="G13" s="206">
        <f>'Transmission tariffs'!G13+'Neutrality charge'!G13</f>
        <v>2.0407300000000001E-3</v>
      </c>
      <c r="H13" s="186"/>
      <c r="I13" s="322">
        <f>'Transmission tariffs'!I13+'Neutrality charge'!I13</f>
        <v>1.4403928399999999</v>
      </c>
      <c r="J13" s="319">
        <f>'Transmission tariffs'!J13+'Neutrality charge'!J13</f>
        <v>0.65794382000000007</v>
      </c>
      <c r="K13" s="206">
        <f>'Transmission tariffs'!K13+'Neutrality charge'!K13</f>
        <v>0.31470610000000004</v>
      </c>
      <c r="L13" s="206">
        <f>'Transmission tariffs'!L13+'Neutrality charge'!L13</f>
        <v>1.224432E-2</v>
      </c>
      <c r="M13" s="206">
        <f>'Transmission tariffs'!M13+'Neutrality charge'!M13</f>
        <v>5.1018999999999999E-4</v>
      </c>
      <c r="N13" s="58"/>
      <c r="O13" s="322">
        <f>'Transmission tariffs'!O13+'Neutrality charge'!O13</f>
        <v>4.6092570799999999</v>
      </c>
      <c r="P13" s="319">
        <f>'Transmission tariffs'!P13+'Neutrality charge'!P13</f>
        <v>2.10542023</v>
      </c>
      <c r="Q13" s="206">
        <f>'Transmission tariffs'!Q13+'Neutrality charge'!Q13</f>
        <v>1.00705953</v>
      </c>
      <c r="R13" s="206">
        <f>'Transmission tariffs'!R13+'Neutrality charge'!R13</f>
        <v>3.9181840000000002E-2</v>
      </c>
      <c r="S13" s="206">
        <f>'Transmission tariffs'!S13+'Neutrality charge'!S13</f>
        <v>1.63258E-3</v>
      </c>
    </row>
    <row r="14" spans="1:19" s="57" customFormat="1" ht="16.5" customHeight="1" x14ac:dyDescent="0.25">
      <c r="A14" s="55"/>
      <c r="B14" s="35" t="s">
        <v>45</v>
      </c>
      <c r="C14" s="323"/>
      <c r="D14" s="320"/>
      <c r="E14" s="206">
        <f>'Transmission tariffs'!E14+'Neutrality charge'!E14</f>
        <v>1.0163411899999999</v>
      </c>
      <c r="F14" s="206">
        <f>'Transmission tariffs'!F14+'Neutrality charge'!F14</f>
        <v>4.3783999999999997E-2</v>
      </c>
      <c r="G14" s="206">
        <f>'Transmission tariffs'!G14+'Neutrality charge'!G14</f>
        <v>1.8243399999999998E-3</v>
      </c>
      <c r="H14" s="186"/>
      <c r="I14" s="323"/>
      <c r="J14" s="320"/>
      <c r="K14" s="206">
        <f>'Transmission tariffs'!K14+'Neutrality charge'!K14</f>
        <v>0.25408529999999996</v>
      </c>
      <c r="L14" s="206">
        <f>'Transmission tariffs'!L14+'Neutrality charge'!L14</f>
        <v>1.0945999999999999E-2</v>
      </c>
      <c r="M14" s="206">
        <f>'Transmission tariffs'!M14+'Neutrality charge'!M14</f>
        <v>4.5609999999999997E-4</v>
      </c>
      <c r="N14" s="58"/>
      <c r="O14" s="323"/>
      <c r="P14" s="320"/>
      <c r="Q14" s="206">
        <f>'Transmission tariffs'!Q14+'Neutrality charge'!Q14</f>
        <v>0.81307295000000002</v>
      </c>
      <c r="R14" s="206">
        <f>'Transmission tariffs'!R14+'Neutrality charge'!R14</f>
        <v>3.502719E-2</v>
      </c>
      <c r="S14" s="206">
        <f>'Transmission tariffs'!S14+'Neutrality charge'!S14</f>
        <v>1.45948E-3</v>
      </c>
    </row>
    <row r="15" spans="1:19" s="57" customFormat="1" ht="16.5" customHeight="1" x14ac:dyDescent="0.25">
      <c r="A15" s="55"/>
      <c r="B15" s="35" t="s">
        <v>46</v>
      </c>
      <c r="C15" s="323"/>
      <c r="D15" s="321"/>
      <c r="E15" s="206">
        <f>'Transmission tariffs'!E15+'Neutrality charge'!E15</f>
        <v>0.88007606999999999</v>
      </c>
      <c r="F15" s="206">
        <f>'Transmission tariffs'!F15+'Neutrality charge'!F15</f>
        <v>3.4226099999999995E-2</v>
      </c>
      <c r="G15" s="206">
        <f>'Transmission tariffs'!G15+'Neutrality charge'!G15</f>
        <v>1.4261E-3</v>
      </c>
      <c r="H15" s="186"/>
      <c r="I15" s="323"/>
      <c r="J15" s="321"/>
      <c r="K15" s="206">
        <f>'Transmission tariffs'!K15+'Neutrality charge'!K15</f>
        <v>0.22001901999999998</v>
      </c>
      <c r="L15" s="206">
        <f>'Transmission tariffs'!L15+'Neutrality charge'!L15</f>
        <v>8.5565299999999997E-3</v>
      </c>
      <c r="M15" s="206">
        <f>'Transmission tariffs'!M15+'Neutrality charge'!M15</f>
        <v>3.5652999999999998E-4</v>
      </c>
      <c r="N15" s="58"/>
      <c r="O15" s="323"/>
      <c r="P15" s="321"/>
      <c r="Q15" s="206">
        <f>'Transmission tariffs'!Q15+'Neutrality charge'!Q15</f>
        <v>0.70406086000000001</v>
      </c>
      <c r="R15" s="206">
        <f>'Transmission tariffs'!R15+'Neutrality charge'!R15</f>
        <v>2.738088E-2</v>
      </c>
      <c r="S15" s="206">
        <f>'Transmission tariffs'!S15+'Neutrality charge'!S15</f>
        <v>1.1408799999999999E-3</v>
      </c>
    </row>
    <row r="16" spans="1:19" s="57" customFormat="1" ht="16.5" customHeight="1" x14ac:dyDescent="0.25">
      <c r="A16" s="55"/>
      <c r="B16" s="35" t="s">
        <v>47</v>
      </c>
      <c r="C16" s="323"/>
      <c r="D16" s="319">
        <f>'Transmission tariffs'!D16+'Neutrality charge'!D16</f>
        <v>1.4077176199999999</v>
      </c>
      <c r="E16" s="206">
        <f>'Transmission tariffs'!E16+'Neutrality charge'!E16</f>
        <v>0.63503566</v>
      </c>
      <c r="F16" s="206">
        <f>'Transmission tariffs'!F16+'Neutrality charge'!F16</f>
        <v>2.552455E-2</v>
      </c>
      <c r="G16" s="206">
        <f>'Transmission tariffs'!G16+'Neutrality charge'!G16</f>
        <v>1.06353E-3</v>
      </c>
      <c r="H16" s="186"/>
      <c r="I16" s="323"/>
      <c r="J16" s="319">
        <f>'Transmission tariffs'!J16+'Neutrality charge'!J16</f>
        <v>0.3519294</v>
      </c>
      <c r="K16" s="206">
        <f>'Transmission tariffs'!K16+'Neutrality charge'!K16</f>
        <v>0.15875892</v>
      </c>
      <c r="L16" s="206">
        <f>'Transmission tariffs'!L16+'Neutrality charge'!L16</f>
        <v>6.3811399999999996E-3</v>
      </c>
      <c r="M16" s="206">
        <f>'Transmission tariffs'!M16+'Neutrality charge'!M16</f>
        <v>2.6589000000000002E-4</v>
      </c>
      <c r="N16" s="58"/>
      <c r="O16" s="323"/>
      <c r="P16" s="319">
        <f>'Transmission tariffs'!P16+'Neutrality charge'!P16</f>
        <v>1.1261741000000001</v>
      </c>
      <c r="Q16" s="206">
        <f>'Transmission tariffs'!Q16+'Neutrality charge'!Q16</f>
        <v>0.50802852999999992</v>
      </c>
      <c r="R16" s="206">
        <f>'Transmission tariffs'!R16+'Neutrality charge'!R16</f>
        <v>2.0419639999999999E-2</v>
      </c>
      <c r="S16" s="206">
        <f>'Transmission tariffs'!S16+'Neutrality charge'!S16</f>
        <v>8.5081999999999996E-4</v>
      </c>
    </row>
    <row r="17" spans="1:19" s="57" customFormat="1" ht="16.5" customHeight="1" x14ac:dyDescent="0.25">
      <c r="A17" s="55"/>
      <c r="B17" s="35" t="s">
        <v>48</v>
      </c>
      <c r="C17" s="323"/>
      <c r="D17" s="320"/>
      <c r="E17" s="206">
        <f>'Transmission tariffs'!E17+'Neutrality charge'!E17</f>
        <v>0.58133465000000006</v>
      </c>
      <c r="F17" s="206">
        <f>'Transmission tariffs'!F17+'Neutrality charge'!F17</f>
        <v>2.262403E-2</v>
      </c>
      <c r="G17" s="206">
        <f>'Transmission tariffs'!G17+'Neutrality charge'!G17</f>
        <v>9.4267999999999999E-4</v>
      </c>
      <c r="H17" s="186"/>
      <c r="I17" s="323"/>
      <c r="J17" s="320"/>
      <c r="K17" s="206">
        <f>'Transmission tariffs'!K17+'Neutrality charge'!K17</f>
        <v>0.14533366</v>
      </c>
      <c r="L17" s="206">
        <f>'Transmission tariffs'!L17+'Neutrality charge'!L17</f>
        <v>5.6560100000000004E-3</v>
      </c>
      <c r="M17" s="206">
        <f>'Transmission tariffs'!M17+'Neutrality charge'!M17</f>
        <v>2.3567E-4</v>
      </c>
      <c r="N17" s="58"/>
      <c r="O17" s="323"/>
      <c r="P17" s="320"/>
      <c r="Q17" s="206">
        <f>'Transmission tariffs'!Q17+'Neutrality charge'!Q17</f>
        <v>0.46506773000000001</v>
      </c>
      <c r="R17" s="206">
        <f>'Transmission tariffs'!R17+'Neutrality charge'!R17</f>
        <v>1.8099219999999999E-2</v>
      </c>
      <c r="S17" s="206">
        <f>'Transmission tariffs'!S17+'Neutrality charge'!S17</f>
        <v>7.5414999999999998E-4</v>
      </c>
    </row>
    <row r="18" spans="1:19" s="57" customFormat="1" ht="16.5" customHeight="1" x14ac:dyDescent="0.25">
      <c r="A18" s="55"/>
      <c r="B18" s="35" t="s">
        <v>49</v>
      </c>
      <c r="C18" s="323"/>
      <c r="D18" s="321"/>
      <c r="E18" s="206">
        <f>'Transmission tariffs'!E18+'Neutrality charge'!E18</f>
        <v>0.47236992</v>
      </c>
      <c r="F18" s="206">
        <f>'Transmission tariffs'!F18+'Neutrality charge'!F18</f>
        <v>1.9005300000000003E-2</v>
      </c>
      <c r="G18" s="206">
        <f>'Transmission tariffs'!G18+'Neutrality charge'!G18</f>
        <v>7.919E-4</v>
      </c>
      <c r="H18" s="186"/>
      <c r="I18" s="323"/>
      <c r="J18" s="321"/>
      <c r="K18" s="206">
        <f>'Transmission tariffs'!K18+'Neutrality charge'!K18</f>
        <v>0.11809248999999999</v>
      </c>
      <c r="L18" s="206">
        <f>'Transmission tariffs'!L18+'Neutrality charge'!L18</f>
        <v>4.7513200000000007E-3</v>
      </c>
      <c r="M18" s="206">
        <f>'Transmission tariffs'!M18+'Neutrality charge'!M18</f>
        <v>1.9798E-4</v>
      </c>
      <c r="N18" s="58"/>
      <c r="O18" s="323"/>
      <c r="P18" s="321"/>
      <c r="Q18" s="206">
        <f>'Transmission tariffs'!Q18+'Neutrality charge'!Q18</f>
        <v>0.37789593999999999</v>
      </c>
      <c r="R18" s="206">
        <f>'Transmission tariffs'!R18+'Neutrality charge'!R18</f>
        <v>1.5204229999999999E-2</v>
      </c>
      <c r="S18" s="206">
        <f>'Transmission tariffs'!S18+'Neutrality charge'!S18</f>
        <v>6.3352000000000005E-4</v>
      </c>
    </row>
    <row r="19" spans="1:19" s="57" customFormat="1" ht="16.5" customHeight="1" x14ac:dyDescent="0.25">
      <c r="A19" s="55"/>
      <c r="B19" s="35" t="s">
        <v>50</v>
      </c>
      <c r="C19" s="323"/>
      <c r="D19" s="319">
        <f>'Transmission tariffs'!D19+'Neutrality charge'!D19</f>
        <v>1.14181716</v>
      </c>
      <c r="E19" s="206">
        <f>'Transmission tariffs'!E19+'Neutrality charge'!E19</f>
        <v>0.46095728000000002</v>
      </c>
      <c r="F19" s="206">
        <f>'Transmission tariffs'!F19+'Neutrality charge'!F19</f>
        <v>1.7927950000000002E-2</v>
      </c>
      <c r="G19" s="206">
        <f>'Transmission tariffs'!G19+'Neutrality charge'!G19</f>
        <v>7.470100000000001E-4</v>
      </c>
      <c r="H19" s="186"/>
      <c r="I19" s="323"/>
      <c r="J19" s="319">
        <f>'Transmission tariffs'!J19+'Neutrality charge'!J19</f>
        <v>0.28545429</v>
      </c>
      <c r="K19" s="206">
        <f>'Transmission tariffs'!K19+'Neutrality charge'!K19</f>
        <v>0.11523931999999999</v>
      </c>
      <c r="L19" s="206">
        <f>'Transmission tariffs'!L19+'Neutrality charge'!L19</f>
        <v>4.4819899999999999E-3</v>
      </c>
      <c r="M19" s="206">
        <f>'Transmission tariffs'!M19+'Neutrality charge'!M19</f>
        <v>1.8675999999999998E-4</v>
      </c>
      <c r="N19" s="58"/>
      <c r="O19" s="323"/>
      <c r="P19" s="319">
        <f>'Transmission tariffs'!P19+'Neutrality charge'!P19</f>
        <v>0.91345373000000007</v>
      </c>
      <c r="Q19" s="206">
        <f>'Transmission tariffs'!Q19+'Neutrality charge'!Q19</f>
        <v>0.36876581999999997</v>
      </c>
      <c r="R19" s="206">
        <f>'Transmission tariffs'!R19+'Neutrality charge'!R19</f>
        <v>1.434237E-2</v>
      </c>
      <c r="S19" s="206">
        <f>'Transmission tariffs'!S19+'Neutrality charge'!S19</f>
        <v>5.9761000000000015E-4</v>
      </c>
    </row>
    <row r="20" spans="1:19" s="57" customFormat="1" ht="16.5" customHeight="1" x14ac:dyDescent="0.25">
      <c r="A20" s="55"/>
      <c r="B20" s="35" t="s">
        <v>51</v>
      </c>
      <c r="C20" s="323"/>
      <c r="D20" s="320"/>
      <c r="E20" s="206">
        <f>'Transmission tariffs'!E20+'Neutrality charge'!E20</f>
        <v>0.43820302</v>
      </c>
      <c r="F20" s="206">
        <f>'Transmission tariffs'!F20+'Neutrality charge'!F20</f>
        <v>1.7071610000000001E-2</v>
      </c>
      <c r="G20" s="206">
        <f>'Transmission tariffs'!G20+'Neutrality charge'!G20</f>
        <v>7.1133000000000004E-4</v>
      </c>
      <c r="H20" s="186"/>
      <c r="I20" s="323"/>
      <c r="J20" s="320"/>
      <c r="K20" s="206">
        <f>'Transmission tariffs'!K20+'Neutrality charge'!K20</f>
        <v>0.10955075</v>
      </c>
      <c r="L20" s="206">
        <f>'Transmission tariffs'!L20+'Neutrality charge'!L20</f>
        <v>4.2679099999999998E-3</v>
      </c>
      <c r="M20" s="206">
        <f>'Transmission tariffs'!M20+'Neutrality charge'!M20</f>
        <v>1.7783999999999999E-4</v>
      </c>
      <c r="N20" s="58"/>
      <c r="O20" s="323"/>
      <c r="P20" s="320"/>
      <c r="Q20" s="206">
        <f>'Transmission tariffs'!Q20+'Neutrality charge'!Q20</f>
        <v>0.35056241999999999</v>
      </c>
      <c r="R20" s="206">
        <f>'Transmission tariffs'!R20+'Neutrality charge'!R20</f>
        <v>1.3657290000000001E-2</v>
      </c>
      <c r="S20" s="206">
        <f>'Transmission tariffs'!S20+'Neutrality charge'!S20</f>
        <v>5.6907000000000008E-4</v>
      </c>
    </row>
    <row r="21" spans="1:19" s="57" customFormat="1" ht="16.5" customHeight="1" x14ac:dyDescent="0.25">
      <c r="A21" s="55"/>
      <c r="B21" s="35" t="s">
        <v>52</v>
      </c>
      <c r="C21" s="323"/>
      <c r="D21" s="321"/>
      <c r="E21" s="206">
        <f>'Transmission tariffs'!E21+'Neutrality charge'!E21</f>
        <v>0.47094926999999998</v>
      </c>
      <c r="F21" s="206">
        <f>'Transmission tariffs'!F21+'Neutrality charge'!F21</f>
        <v>1.8950040000000001E-2</v>
      </c>
      <c r="G21" s="206">
        <f>'Transmission tariffs'!G21+'Neutrality charge'!G21</f>
        <v>7.896E-4</v>
      </c>
      <c r="H21" s="186"/>
      <c r="I21" s="323"/>
      <c r="J21" s="321"/>
      <c r="K21" s="206">
        <f>'Transmission tariffs'!K21+'Neutrality charge'!K21</f>
        <v>0.11773731</v>
      </c>
      <c r="L21" s="206">
        <f>'Transmission tariffs'!L21+'Neutrality charge'!L21</f>
        <v>4.7375100000000003E-3</v>
      </c>
      <c r="M21" s="206">
        <f>'Transmission tariffs'!M21+'Neutrality charge'!M21</f>
        <v>1.9741E-4</v>
      </c>
      <c r="N21" s="58"/>
      <c r="O21" s="323"/>
      <c r="P21" s="321"/>
      <c r="Q21" s="206">
        <f>'Transmission tariffs'!Q21+'Neutrality charge'!Q21</f>
        <v>0.37675941000000002</v>
      </c>
      <c r="R21" s="206">
        <f>'Transmission tariffs'!R21+'Neutrality charge'!R21</f>
        <v>1.516004E-2</v>
      </c>
      <c r="S21" s="206">
        <f>'Transmission tariffs'!S21+'Neutrality charge'!S21</f>
        <v>6.3168000000000002E-4</v>
      </c>
    </row>
    <row r="22" spans="1:19" s="57" customFormat="1" ht="16.5" customHeight="1" x14ac:dyDescent="0.25">
      <c r="A22" s="55"/>
      <c r="B22" s="35" t="s">
        <v>53</v>
      </c>
      <c r="C22" s="323"/>
      <c r="D22" s="319">
        <f>'Transmission tariffs'!D22+'Neutrality charge'!D22</f>
        <v>2.0058950100000001</v>
      </c>
      <c r="E22" s="206">
        <f>'Transmission tariffs'!E22+'Neutrality charge'!E22</f>
        <v>0.55858039999999998</v>
      </c>
      <c r="F22" s="206">
        <f>'Transmission tariffs'!F22+'Neutrality charge'!F22</f>
        <v>2.1740060000000002E-2</v>
      </c>
      <c r="G22" s="206">
        <f>'Transmission tariffs'!G22+'Neutrality charge'!G22</f>
        <v>9.0585000000000004E-4</v>
      </c>
      <c r="H22" s="186"/>
      <c r="I22" s="323"/>
      <c r="J22" s="319">
        <f>'Transmission tariffs'!J22+'Neutrality charge'!J22</f>
        <v>0.50147375000000005</v>
      </c>
      <c r="K22" s="206">
        <f>'Transmission tariffs'!K22+'Neutrality charge'!K22</f>
        <v>0.13964509999999999</v>
      </c>
      <c r="L22" s="206">
        <f>'Transmission tariffs'!L22+'Neutrality charge'!L22</f>
        <v>5.4350199999999996E-3</v>
      </c>
      <c r="M22" s="206">
        <f>'Transmission tariffs'!M22+'Neutrality charge'!M22</f>
        <v>2.2646999999999999E-4</v>
      </c>
      <c r="N22" s="58"/>
      <c r="O22" s="323"/>
      <c r="P22" s="319">
        <f>'Transmission tariffs'!P22+'Neutrality charge'!P22</f>
        <v>1.60471601</v>
      </c>
      <c r="Q22" s="206">
        <f>'Transmission tariffs'!Q22+'Neutrality charge'!Q22</f>
        <v>0.44686431000000004</v>
      </c>
      <c r="R22" s="206">
        <f>'Transmission tariffs'!R22+'Neutrality charge'!R22</f>
        <v>1.7392059999999997E-2</v>
      </c>
      <c r="S22" s="206">
        <f>'Transmission tariffs'!S22+'Neutrality charge'!S22</f>
        <v>7.2468000000000001E-4</v>
      </c>
    </row>
    <row r="23" spans="1:19" s="57" customFormat="1" ht="16.5" customHeight="1" x14ac:dyDescent="0.25">
      <c r="A23" s="55"/>
      <c r="B23" s="35" t="s">
        <v>54</v>
      </c>
      <c r="C23" s="323"/>
      <c r="D23" s="320"/>
      <c r="E23" s="206">
        <f>'Transmission tariffs'!E23+'Neutrality charge'!E23</f>
        <v>0.80267369999999993</v>
      </c>
      <c r="F23" s="206">
        <f>'Transmission tariffs'!F23+'Neutrality charge'!F23</f>
        <v>3.2264800000000003E-2</v>
      </c>
      <c r="G23" s="206">
        <f>'Transmission tariffs'!G23+'Neutrality charge'!G23</f>
        <v>1.3443699999999999E-3</v>
      </c>
      <c r="H23" s="186"/>
      <c r="I23" s="323"/>
      <c r="J23" s="320"/>
      <c r="K23" s="206">
        <f>'Transmission tariffs'!K23+'Neutrality charge'!K23</f>
        <v>0.20066842000000001</v>
      </c>
      <c r="L23" s="206">
        <f>'Transmission tariffs'!L23+'Neutrality charge'!L23</f>
        <v>8.0661999999999991E-3</v>
      </c>
      <c r="M23" s="206">
        <f>'Transmission tariffs'!M23+'Neutrality charge'!M23</f>
        <v>3.3609999999999998E-4</v>
      </c>
      <c r="N23" s="58"/>
      <c r="O23" s="323"/>
      <c r="P23" s="320"/>
      <c r="Q23" s="206">
        <f>'Transmission tariffs'!Q23+'Neutrality charge'!Q23</f>
        <v>0.64213896999999998</v>
      </c>
      <c r="R23" s="206">
        <f>'Transmission tariffs'!R23+'Neutrality charge'!R23</f>
        <v>2.5811839999999999E-2</v>
      </c>
      <c r="S23" s="206">
        <f>'Transmission tariffs'!S23+'Neutrality charge'!S23</f>
        <v>1.0754999999999999E-3</v>
      </c>
    </row>
    <row r="24" spans="1:19" s="57" customFormat="1" ht="16.5" customHeight="1" x14ac:dyDescent="0.25">
      <c r="A24" s="55"/>
      <c r="B24" s="35" t="s">
        <v>55</v>
      </c>
      <c r="C24" s="324"/>
      <c r="D24" s="321"/>
      <c r="E24" s="206">
        <f>'Transmission tariffs'!E24+'Neutrality charge'!E24</f>
        <v>1.04522797</v>
      </c>
      <c r="F24" s="206">
        <f>'Transmission tariffs'!F24+'Neutrality charge'!F24</f>
        <v>4.0662490000000003E-2</v>
      </c>
      <c r="G24" s="206">
        <f>'Transmission tariffs'!G24+'Neutrality charge'!G24</f>
        <v>1.69428E-3</v>
      </c>
      <c r="H24" s="186"/>
      <c r="I24" s="324"/>
      <c r="J24" s="321"/>
      <c r="K24" s="206">
        <f>'Transmission tariffs'!K24+'Neutrality charge'!K24</f>
        <v>0.26130699000000002</v>
      </c>
      <c r="L24" s="206">
        <f>'Transmission tariffs'!L24+'Neutrality charge'!L24</f>
        <v>1.016562E-2</v>
      </c>
      <c r="M24" s="206">
        <f>'Transmission tariffs'!M24+'Neutrality charge'!M24</f>
        <v>4.2357999999999995E-4</v>
      </c>
      <c r="N24" s="58"/>
      <c r="O24" s="324"/>
      <c r="P24" s="321"/>
      <c r="Q24" s="206">
        <f>'Transmission tariffs'!Q24+'Neutrality charge'!Q24</f>
        <v>0.83618238</v>
      </c>
      <c r="R24" s="206">
        <f>'Transmission tariffs'!R24+'Neutrality charge'!R24</f>
        <v>3.2529989999999995E-2</v>
      </c>
      <c r="S24" s="206">
        <f>'Transmission tariffs'!S24+'Neutrality charge'!S24</f>
        <v>1.3554199999999998E-3</v>
      </c>
    </row>
    <row r="25" spans="1:19" s="57" customFormat="1" ht="16.5" customHeight="1" x14ac:dyDescent="0.25">
      <c r="A25" s="55"/>
      <c r="B25" s="56"/>
      <c r="C25" s="56"/>
      <c r="D25" s="56"/>
      <c r="E25" s="56"/>
      <c r="F25" s="56"/>
      <c r="G25" s="56"/>
      <c r="H25" s="58"/>
      <c r="I25" s="56"/>
      <c r="J25" s="56"/>
      <c r="K25" s="56"/>
      <c r="L25" s="56"/>
      <c r="M25" s="56"/>
      <c r="N25" s="58"/>
    </row>
    <row r="26" spans="1:19" s="54" customFormat="1" ht="16.5" customHeight="1" x14ac:dyDescent="0.25">
      <c r="A26" s="50"/>
      <c r="B26" s="249" t="s">
        <v>57</v>
      </c>
      <c r="C26" s="318" t="s">
        <v>69</v>
      </c>
      <c r="D26" s="318"/>
      <c r="E26" s="318"/>
      <c r="F26" s="318"/>
      <c r="G26" s="318"/>
      <c r="H26" s="250"/>
      <c r="I26" s="318" t="s">
        <v>70</v>
      </c>
      <c r="J26" s="318"/>
      <c r="K26" s="318"/>
      <c r="L26" s="318"/>
      <c r="M26" s="318"/>
    </row>
    <row r="27" spans="1:19" s="54" customFormat="1" ht="16.5" customHeight="1" x14ac:dyDescent="0.25">
      <c r="A27" s="51"/>
      <c r="B27" s="251" t="s">
        <v>59</v>
      </c>
      <c r="C27" s="252"/>
      <c r="D27" s="252"/>
      <c r="E27" s="252"/>
      <c r="F27" s="252"/>
      <c r="G27" s="252"/>
      <c r="H27" s="250"/>
      <c r="I27" s="252"/>
      <c r="J27" s="252"/>
      <c r="K27" s="252"/>
      <c r="L27" s="252"/>
      <c r="M27" s="252"/>
    </row>
    <row r="28" spans="1:19" s="54" customFormat="1" ht="16.5" customHeight="1" x14ac:dyDescent="0.25">
      <c r="A28" s="51"/>
      <c r="B28" s="252"/>
      <c r="C28" s="253" t="s">
        <v>60</v>
      </c>
      <c r="D28" s="253" t="s">
        <v>61</v>
      </c>
      <c r="E28" s="253" t="s">
        <v>42</v>
      </c>
      <c r="F28" s="253" t="s">
        <v>62</v>
      </c>
      <c r="G28" s="253" t="s">
        <v>63</v>
      </c>
      <c r="H28" s="254"/>
      <c r="I28" s="253" t="s">
        <v>60</v>
      </c>
      <c r="J28" s="253" t="s">
        <v>61</v>
      </c>
      <c r="K28" s="253" t="s">
        <v>42</v>
      </c>
      <c r="L28" s="253" t="s">
        <v>62</v>
      </c>
      <c r="M28" s="253" t="s">
        <v>63</v>
      </c>
    </row>
    <row r="29" spans="1:19" s="54" customFormat="1" ht="16.5" customHeight="1" x14ac:dyDescent="0.25">
      <c r="A29" s="52"/>
      <c r="B29" s="255"/>
      <c r="C29" s="256" t="s">
        <v>64</v>
      </c>
      <c r="D29" s="256" t="s">
        <v>65</v>
      </c>
      <c r="E29" s="256" t="s">
        <v>66</v>
      </c>
      <c r="F29" s="256" t="s">
        <v>67</v>
      </c>
      <c r="G29" s="256" t="s">
        <v>68</v>
      </c>
      <c r="H29" s="254"/>
      <c r="I29" s="256" t="s">
        <v>64</v>
      </c>
      <c r="J29" s="256" t="s">
        <v>65</v>
      </c>
      <c r="K29" s="256" t="s">
        <v>66</v>
      </c>
      <c r="L29" s="256" t="s">
        <v>67</v>
      </c>
      <c r="M29" s="256" t="s">
        <v>68</v>
      </c>
    </row>
    <row r="30" spans="1:19" s="57" customFormat="1" ht="16.5" customHeight="1" x14ac:dyDescent="0.25">
      <c r="A30" s="55"/>
      <c r="B30" s="55"/>
      <c r="C30" s="56"/>
      <c r="D30" s="56"/>
      <c r="E30" s="56"/>
      <c r="F30" s="56"/>
      <c r="G30" s="56"/>
      <c r="H30" s="58"/>
      <c r="I30" s="56"/>
      <c r="J30" s="56"/>
      <c r="K30" s="56"/>
      <c r="L30" s="56"/>
      <c r="M30" s="56"/>
      <c r="N30" s="58"/>
    </row>
    <row r="31" spans="1:19" s="57" customFormat="1" ht="16.5" customHeight="1" x14ac:dyDescent="0.25">
      <c r="A31" s="55"/>
      <c r="B31" s="17" t="s">
        <v>39</v>
      </c>
      <c r="C31" s="322">
        <f>'Transmission tariffs'!C31+'Neutrality charge'!C31</f>
        <v>4.9414982299999997</v>
      </c>
      <c r="D31" s="319">
        <f>'Transmission tariffs'!D31+'Neutrality charge'!D31</f>
        <v>2.2571816199999999</v>
      </c>
      <c r="E31" s="206">
        <f>'Transmission tariffs'!E31+'Neutrality charge'!E31</f>
        <v>1.07964967</v>
      </c>
      <c r="F31" s="206">
        <f>'Transmission tariffs'!F31+'Neutrality charge'!F31</f>
        <v>4.2006120000000001E-2</v>
      </c>
      <c r="G31" s="206">
        <f>'Transmission tariffs'!G31+'Neutrality charge'!G31</f>
        <v>1.7502599999999998E-3</v>
      </c>
      <c r="H31" s="187"/>
      <c r="I31" s="322">
        <f>'Transmission tariffs'!I31+'Neutrality charge'!I31</f>
        <v>1.2353745599999999</v>
      </c>
      <c r="J31" s="319">
        <f>'Transmission tariffs'!J31+'Neutrality charge'!J31</f>
        <v>0.56429540999999994</v>
      </c>
      <c r="K31" s="206">
        <f>'Transmission tariffs'!K31+'Neutrality charge'!K31</f>
        <v>0.26991241999999999</v>
      </c>
      <c r="L31" s="206">
        <f>'Transmission tariffs'!L31+'Neutrality charge'!L31</f>
        <v>1.050153E-2</v>
      </c>
      <c r="M31" s="206">
        <f>'Transmission tariffs'!M31+'Neutrality charge'!M31</f>
        <v>4.3756999999999997E-4</v>
      </c>
      <c r="N31" s="59"/>
    </row>
    <row r="32" spans="1:19" s="57" customFormat="1" ht="16.5" customHeight="1" x14ac:dyDescent="0.25">
      <c r="A32" s="55"/>
      <c r="B32" s="35" t="s">
        <v>45</v>
      </c>
      <c r="C32" s="323"/>
      <c r="D32" s="320"/>
      <c r="E32" s="206">
        <f>'Transmission tariffs'!E32+'Neutrality charge'!E32</f>
        <v>0.87168029000000002</v>
      </c>
      <c r="F32" s="206">
        <f>'Transmission tariffs'!F32+'Neutrality charge'!F32</f>
        <v>3.7552000000000002E-2</v>
      </c>
      <c r="G32" s="206">
        <f>'Transmission tariffs'!G32+'Neutrality charge'!G32</f>
        <v>1.5646799999999999E-3</v>
      </c>
      <c r="H32" s="187"/>
      <c r="I32" s="323"/>
      <c r="J32" s="320"/>
      <c r="K32" s="206">
        <f>'Transmission tariffs'!K32+'Neutrality charge'!K32</f>
        <v>0.21792007999999999</v>
      </c>
      <c r="L32" s="206">
        <f>'Transmission tariffs'!L32+'Neutrality charge'!L32</f>
        <v>9.3880099999999987E-3</v>
      </c>
      <c r="M32" s="206">
        <f>'Transmission tariffs'!M32+'Neutrality charge'!M32</f>
        <v>3.9116999999999998E-4</v>
      </c>
      <c r="N32" s="59"/>
    </row>
    <row r="33" spans="1:14" s="57" customFormat="1" ht="16.5" customHeight="1" x14ac:dyDescent="0.25">
      <c r="A33" s="55"/>
      <c r="B33" s="35" t="s">
        <v>46</v>
      </c>
      <c r="C33" s="323"/>
      <c r="D33" s="321"/>
      <c r="E33" s="206">
        <f>'Transmission tariffs'!E33+'Neutrality charge'!E33</f>
        <v>0.75481047000000001</v>
      </c>
      <c r="F33" s="206">
        <f>'Transmission tariffs'!F33+'Neutrality charge'!F33</f>
        <v>2.935453E-2</v>
      </c>
      <c r="G33" s="206">
        <f>'Transmission tariffs'!G33+'Neutrality charge'!G33</f>
        <v>1.2231200000000001E-3</v>
      </c>
      <c r="H33" s="187"/>
      <c r="I33" s="323"/>
      <c r="J33" s="321"/>
      <c r="K33" s="206">
        <f>'Transmission tariffs'!K33+'Neutrality charge'!K33</f>
        <v>0.18870260999999999</v>
      </c>
      <c r="L33" s="206">
        <f>'Transmission tariffs'!L33+'Neutrality charge'!L33</f>
        <v>7.3386399999999996E-3</v>
      </c>
      <c r="M33" s="206">
        <f>'Transmission tariffs'!M33+'Neutrality charge'!M33</f>
        <v>3.0579000000000001E-4</v>
      </c>
      <c r="N33" s="59"/>
    </row>
    <row r="34" spans="1:14" s="57" customFormat="1" ht="16.5" customHeight="1" x14ac:dyDescent="0.25">
      <c r="A34" s="55"/>
      <c r="B34" s="35" t="s">
        <v>47</v>
      </c>
      <c r="C34" s="323"/>
      <c r="D34" s="319">
        <f>'Transmission tariffs'!D34+'Neutrality charge'!D34</f>
        <v>1.20735017</v>
      </c>
      <c r="E34" s="206">
        <f>'Transmission tariffs'!E34+'Neutrality charge'!E34</f>
        <v>0.54464787000000003</v>
      </c>
      <c r="F34" s="206">
        <f>'Transmission tariffs'!F34+'Neutrality charge'!F34</f>
        <v>2.1891519999999998E-2</v>
      </c>
      <c r="G34" s="206">
        <f>'Transmission tariffs'!G34+'Neutrality charge'!G34</f>
        <v>9.1215999999999997E-4</v>
      </c>
      <c r="H34" s="187"/>
      <c r="I34" s="323"/>
      <c r="J34" s="319">
        <f>'Transmission tariffs'!J34+'Neutrality charge'!J34</f>
        <v>0.30183754000000002</v>
      </c>
      <c r="K34" s="206">
        <f>'Transmission tariffs'!K34+'Neutrality charge'!K34</f>
        <v>0.13616196</v>
      </c>
      <c r="L34" s="206">
        <f>'Transmission tariffs'!L34+'Neutrality charge'!L34</f>
        <v>5.4728799999999994E-3</v>
      </c>
      <c r="M34" s="206">
        <f>'Transmission tariffs'!M34+'Neutrality charge'!M34</f>
        <v>2.2804999999999999E-4</v>
      </c>
      <c r="N34" s="59"/>
    </row>
    <row r="35" spans="1:14" s="57" customFormat="1" ht="16.5" customHeight="1" x14ac:dyDescent="0.25">
      <c r="A35" s="55"/>
      <c r="B35" s="35" t="s">
        <v>48</v>
      </c>
      <c r="C35" s="323"/>
      <c r="D35" s="320"/>
      <c r="E35" s="206">
        <f>'Transmission tariffs'!E35+'Neutrality charge'!E35</f>
        <v>0.49859039999999999</v>
      </c>
      <c r="F35" s="206">
        <f>'Transmission tariffs'!F35+'Neutrality charge'!F35</f>
        <v>1.940385E-2</v>
      </c>
      <c r="G35" s="206">
        <f>'Transmission tariffs'!G35+'Neutrality charge'!G35</f>
        <v>8.0851000000000002E-4</v>
      </c>
      <c r="H35" s="187"/>
      <c r="I35" s="323"/>
      <c r="J35" s="320"/>
      <c r="K35" s="206">
        <f>'Transmission tariffs'!K35+'Neutrality charge'!K35</f>
        <v>0.1246476</v>
      </c>
      <c r="L35" s="206">
        <f>'Transmission tariffs'!L35+'Neutrality charge'!L35</f>
        <v>4.8509599999999996E-3</v>
      </c>
      <c r="M35" s="206">
        <f>'Transmission tariffs'!M35+'Neutrality charge'!M35</f>
        <v>2.0213999999999999E-4</v>
      </c>
      <c r="N35" s="59"/>
    </row>
    <row r="36" spans="1:14" s="57" customFormat="1" ht="16.5" customHeight="1" x14ac:dyDescent="0.25">
      <c r="A36" s="55"/>
      <c r="B36" s="35" t="s">
        <v>49</v>
      </c>
      <c r="C36" s="323"/>
      <c r="D36" s="321"/>
      <c r="E36" s="206">
        <f>'Transmission tariffs'!E36+'Neutrality charge'!E36</f>
        <v>0.40513515999999999</v>
      </c>
      <c r="F36" s="206">
        <f>'Transmission tariffs'!F36+'Neutrality charge'!F36</f>
        <v>1.6300170000000003E-2</v>
      </c>
      <c r="G36" s="206">
        <f>'Transmission tariffs'!G36+'Neutrality charge'!G36</f>
        <v>6.7918000000000004E-4</v>
      </c>
      <c r="H36" s="187"/>
      <c r="I36" s="323"/>
      <c r="J36" s="321"/>
      <c r="K36" s="206">
        <f>'Transmission tariffs'!K36+'Neutrality charge'!K36</f>
        <v>0.10128379</v>
      </c>
      <c r="L36" s="206">
        <f>'Transmission tariffs'!L36+'Neutrality charge'!L36</f>
        <v>4.0750400000000003E-3</v>
      </c>
      <c r="M36" s="206">
        <f>'Transmission tariffs'!M36+'Neutrality charge'!M36</f>
        <v>1.6980000000000001E-4</v>
      </c>
      <c r="N36" s="59"/>
    </row>
    <row r="37" spans="1:14" s="57" customFormat="1" ht="16.5" customHeight="1" x14ac:dyDescent="0.25">
      <c r="A37" s="55"/>
      <c r="B37" s="35" t="s">
        <v>50</v>
      </c>
      <c r="C37" s="323"/>
      <c r="D37" s="319">
        <f>'Transmission tariffs'!D37+'Neutrality charge'!D37</f>
        <v>0.97929663999999994</v>
      </c>
      <c r="E37" s="206">
        <f>'Transmission tariffs'!E37+'Neutrality charge'!E37</f>
        <v>0.39534692999999999</v>
      </c>
      <c r="F37" s="206">
        <f>'Transmission tariffs'!F37+'Neutrality charge'!F37</f>
        <v>1.537618E-2</v>
      </c>
      <c r="G37" s="206">
        <f>'Transmission tariffs'!G37+'Neutrality charge'!G37</f>
        <v>6.4069000000000007E-4</v>
      </c>
      <c r="H37" s="187"/>
      <c r="I37" s="323"/>
      <c r="J37" s="319">
        <f>'Transmission tariffs'!J37+'Neutrality charge'!J37</f>
        <v>0.24482416000000001</v>
      </c>
      <c r="K37" s="206">
        <f>'Transmission tariffs'!K37+'Neutrality charge'!K37</f>
        <v>9.8836740000000006E-2</v>
      </c>
      <c r="L37" s="206">
        <f>'Transmission tariffs'!L37+'Neutrality charge'!L37</f>
        <v>3.84404E-3</v>
      </c>
      <c r="M37" s="206">
        <f>'Transmission tariffs'!M37+'Neutrality charge'!M37</f>
        <v>1.6018E-4</v>
      </c>
      <c r="N37" s="59"/>
    </row>
    <row r="38" spans="1:14" s="57" customFormat="1" ht="16.5" customHeight="1" x14ac:dyDescent="0.25">
      <c r="A38" s="55"/>
      <c r="B38" s="35" t="s">
        <v>51</v>
      </c>
      <c r="C38" s="323"/>
      <c r="D38" s="320"/>
      <c r="E38" s="206">
        <f>'Transmission tariffs'!E38+'Neutrality charge'!E38</f>
        <v>0.37583139999999998</v>
      </c>
      <c r="F38" s="206">
        <f>'Transmission tariffs'!F38+'Neutrality charge'!F38</f>
        <v>1.4641719999999999E-2</v>
      </c>
      <c r="G38" s="206">
        <f>'Transmission tariffs'!G38+'Neutrality charge'!G38</f>
        <v>6.1008000000000004E-4</v>
      </c>
      <c r="H38" s="187"/>
      <c r="I38" s="323"/>
      <c r="J38" s="320"/>
      <c r="K38" s="206">
        <f>'Transmission tariffs'!K38+'Neutrality charge'!K38</f>
        <v>9.3957849999999996E-2</v>
      </c>
      <c r="L38" s="206">
        <f>'Transmission tariffs'!L38+'Neutrality charge'!L38</f>
        <v>3.6604299999999997E-3</v>
      </c>
      <c r="M38" s="206">
        <f>'Transmission tariffs'!M38+'Neutrality charge'!M38</f>
        <v>1.5253E-4</v>
      </c>
      <c r="N38" s="59"/>
    </row>
    <row r="39" spans="1:14" s="57" customFormat="1" ht="16.5" customHeight="1" x14ac:dyDescent="0.25">
      <c r="A39" s="55"/>
      <c r="B39" s="35" t="s">
        <v>52</v>
      </c>
      <c r="C39" s="323"/>
      <c r="D39" s="321"/>
      <c r="E39" s="206">
        <f>'Transmission tariffs'!E39+'Neutrality charge'!E39</f>
        <v>0.40391671000000001</v>
      </c>
      <c r="F39" s="206">
        <f>'Transmission tariffs'!F39+'Neutrality charge'!F39</f>
        <v>1.6252800000000001E-2</v>
      </c>
      <c r="G39" s="206">
        <f>'Transmission tariffs'!G39+'Neutrality charge'!G39</f>
        <v>6.7721000000000014E-4</v>
      </c>
      <c r="H39" s="187"/>
      <c r="I39" s="323"/>
      <c r="J39" s="321"/>
      <c r="K39" s="206">
        <f>'Transmission tariffs'!K39+'Neutrality charge'!K39</f>
        <v>0.10097918</v>
      </c>
      <c r="L39" s="206">
        <f>'Transmission tariffs'!L39+'Neutrality charge'!L39</f>
        <v>4.0631900000000004E-3</v>
      </c>
      <c r="M39" s="206">
        <f>'Transmission tariffs'!M39+'Neutrality charge'!M39</f>
        <v>1.6930999999999999E-4</v>
      </c>
      <c r="N39" s="59"/>
    </row>
    <row r="40" spans="1:14" s="57" customFormat="1" ht="16.5" customHeight="1" x14ac:dyDescent="0.25">
      <c r="A40" s="55"/>
      <c r="B40" s="35" t="s">
        <v>53</v>
      </c>
      <c r="C40" s="323"/>
      <c r="D40" s="319">
        <f>'Transmission tariffs'!D40+'Neutrality charge'!D40</f>
        <v>1.72038599</v>
      </c>
      <c r="E40" s="206">
        <f>'Transmission tariffs'!E40+'Neutrality charge'!E40</f>
        <v>0.47907486999999999</v>
      </c>
      <c r="F40" s="206">
        <f>'Transmission tariffs'!F40+'Neutrality charge'!F40</f>
        <v>1.8645700000000001E-2</v>
      </c>
      <c r="G40" s="206">
        <f>'Transmission tariffs'!G40+'Neutrality charge'!G40</f>
        <v>7.7692000000000006E-4</v>
      </c>
      <c r="H40" s="187"/>
      <c r="I40" s="323"/>
      <c r="J40" s="319">
        <f>'Transmission tariffs'!J40+'Neutrality charge'!J40</f>
        <v>0.43009649999999999</v>
      </c>
      <c r="K40" s="206">
        <f>'Transmission tariffs'!K40+'Neutrality charge'!K40</f>
        <v>0.11976871</v>
      </c>
      <c r="L40" s="206">
        <f>'Transmission tariffs'!L40+'Neutrality charge'!L40</f>
        <v>4.6614200000000003E-3</v>
      </c>
      <c r="M40" s="206">
        <f>'Transmission tariffs'!M40+'Neutrality charge'!M40</f>
        <v>1.9423000000000002E-4</v>
      </c>
      <c r="N40" s="59"/>
    </row>
    <row r="41" spans="1:14" s="57" customFormat="1" ht="16.5" customHeight="1" x14ac:dyDescent="0.25">
      <c r="A41" s="55"/>
      <c r="B41" s="35" t="s">
        <v>54</v>
      </c>
      <c r="C41" s="323"/>
      <c r="D41" s="320"/>
      <c r="E41" s="206">
        <f>'Transmission tariffs'!E41+'Neutrality charge'!E41</f>
        <v>0.68842517000000003</v>
      </c>
      <c r="F41" s="206">
        <f>'Transmission tariffs'!F41+'Neutrality charge'!F41</f>
        <v>2.7672389999999998E-2</v>
      </c>
      <c r="G41" s="206">
        <f>'Transmission tariffs'!G41+'Neutrality charge'!G41</f>
        <v>1.15303E-3</v>
      </c>
      <c r="H41" s="187"/>
      <c r="I41" s="323"/>
      <c r="J41" s="320"/>
      <c r="K41" s="206">
        <f>'Transmission tariffs'!K41+'Neutrality charge'!K41</f>
        <v>0.17210629</v>
      </c>
      <c r="L41" s="206">
        <f>'Transmission tariffs'!L41+'Neutrality charge'!L41</f>
        <v>6.9180999999999999E-3</v>
      </c>
      <c r="M41" s="206">
        <f>'Transmission tariffs'!M41+'Neutrality charge'!M41</f>
        <v>2.8827000000000003E-4</v>
      </c>
      <c r="N41" s="59"/>
    </row>
    <row r="42" spans="1:14" s="57" customFormat="1" ht="16.5" customHeight="1" x14ac:dyDescent="0.25">
      <c r="A42" s="55"/>
      <c r="B42" s="35" t="s">
        <v>55</v>
      </c>
      <c r="C42" s="324"/>
      <c r="D42" s="321"/>
      <c r="E42" s="206">
        <f>'Transmission tariffs'!E42+'Neutrality charge'!E42</f>
        <v>0.89645547000000003</v>
      </c>
      <c r="F42" s="206">
        <f>'Transmission tariffs'!F42+'Neutrality charge'!F42</f>
        <v>3.4874790000000003E-2</v>
      </c>
      <c r="G42" s="206">
        <f>'Transmission tariffs'!G42+'Neutrality charge'!G42</f>
        <v>1.45313E-3</v>
      </c>
      <c r="H42" s="187"/>
      <c r="I42" s="324"/>
      <c r="J42" s="321"/>
      <c r="K42" s="206">
        <f>'Transmission tariffs'!K42+'Neutrality charge'!K42</f>
        <v>0.22411386999999999</v>
      </c>
      <c r="L42" s="206">
        <f>'Transmission tariffs'!L42+'Neutrality charge'!L42</f>
        <v>8.7187000000000011E-3</v>
      </c>
      <c r="M42" s="206">
        <f>'Transmission tariffs'!M42+'Neutrality charge'!M42</f>
        <v>3.6329E-4</v>
      </c>
      <c r="N42" s="59"/>
    </row>
    <row r="43" spans="1:14" s="57" customFormat="1" ht="16.5" customHeight="1" x14ac:dyDescent="0.25">
      <c r="A43" s="55"/>
      <c r="B43" s="56"/>
      <c r="C43" s="62"/>
      <c r="D43" s="63"/>
      <c r="E43" s="64"/>
      <c r="F43" s="64"/>
      <c r="G43" s="65"/>
      <c r="I43" s="62"/>
      <c r="J43" s="63"/>
      <c r="K43" s="64"/>
      <c r="L43" s="64"/>
      <c r="M43" s="65"/>
    </row>
    <row r="44" spans="1:14" s="47" customFormat="1" ht="16.5" hidden="1" customHeight="1" x14ac:dyDescent="0.25">
      <c r="A44" s="29"/>
      <c r="B44" s="29"/>
      <c r="C44" s="29"/>
      <c r="D44" s="29"/>
      <c r="E44" s="29"/>
      <c r="F44" s="29"/>
      <c r="G44" s="29"/>
      <c r="I44" s="29"/>
      <c r="J44" s="29"/>
      <c r="K44" s="29"/>
      <c r="L44" s="29"/>
      <c r="M44" s="29"/>
    </row>
    <row r="45" spans="1:14" s="47" customFormat="1" ht="16.5" hidden="1" customHeight="1" x14ac:dyDescent="0.25">
      <c r="A45" s="29"/>
      <c r="B45" s="29"/>
      <c r="C45" s="29"/>
      <c r="D45" s="29"/>
      <c r="E45" s="29"/>
      <c r="F45" s="29"/>
      <c r="G45" s="29"/>
      <c r="I45" s="29"/>
      <c r="J45" s="29"/>
      <c r="K45" s="29"/>
      <c r="L45" s="29"/>
      <c r="M45" s="29"/>
    </row>
    <row r="46" spans="1:14" s="47" customFormat="1" ht="16.5" hidden="1" customHeight="1" x14ac:dyDescent="0.25">
      <c r="A46" s="29"/>
      <c r="B46" s="29"/>
      <c r="C46" s="29"/>
      <c r="D46" s="29"/>
      <c r="E46" s="29"/>
      <c r="F46" s="29"/>
      <c r="G46" s="29"/>
      <c r="I46" s="29"/>
      <c r="J46"/>
      <c r="K46"/>
      <c r="L46"/>
      <c r="M46" s="29"/>
    </row>
    <row r="47" spans="1:14" s="47" customFormat="1" ht="16.5" hidden="1" customHeight="1" x14ac:dyDescent="0.25">
      <c r="A47" s="29"/>
      <c r="B47" s="29"/>
      <c r="C47" s="29"/>
      <c r="D47" s="29"/>
      <c r="E47" s="29"/>
      <c r="F47" s="29"/>
      <c r="G47" s="29"/>
      <c r="I47" s="29"/>
      <c r="J47"/>
      <c r="K47"/>
      <c r="L47"/>
      <c r="M47" s="29"/>
    </row>
    <row r="48" spans="1:14" s="47" customFormat="1" ht="16.5" hidden="1" customHeight="1" x14ac:dyDescent="0.25">
      <c r="A48" s="29"/>
      <c r="B48" s="29"/>
      <c r="C48" s="29"/>
      <c r="D48" s="29"/>
      <c r="E48" s="29"/>
      <c r="F48" s="29"/>
      <c r="G48" s="29"/>
      <c r="I48" s="29"/>
      <c r="J48"/>
      <c r="K48"/>
      <c r="L48"/>
      <c r="M48" s="29"/>
    </row>
    <row r="49" spans="1:13" s="47" customFormat="1" ht="16.5" hidden="1" customHeight="1" x14ac:dyDescent="0.25">
      <c r="A49" s="29"/>
      <c r="B49" s="29"/>
      <c r="C49" s="29"/>
      <c r="D49" s="29"/>
      <c r="E49" s="29"/>
      <c r="F49" s="29"/>
      <c r="G49" s="29"/>
      <c r="I49" s="29"/>
      <c r="J49"/>
      <c r="K49"/>
      <c r="L49"/>
      <c r="M49" s="29"/>
    </row>
    <row r="50" spans="1:13" s="47" customFormat="1" ht="16.5" hidden="1" customHeight="1" x14ac:dyDescent="0.25">
      <c r="A50" s="29"/>
      <c r="B50" s="29"/>
      <c r="C50" s="29"/>
      <c r="D50" s="29"/>
      <c r="E50" s="29"/>
      <c r="F50" s="29"/>
      <c r="G50" s="29"/>
      <c r="I50" s="29"/>
      <c r="J50"/>
      <c r="K50"/>
      <c r="L50"/>
      <c r="M50" s="29"/>
    </row>
    <row r="51" spans="1:13" s="47" customFormat="1" ht="16.5" hidden="1" customHeight="1" x14ac:dyDescent="0.25">
      <c r="A51" s="29"/>
      <c r="B51" s="29"/>
      <c r="C51" s="29"/>
      <c r="D51" s="29"/>
      <c r="E51" s="29"/>
      <c r="F51" s="29"/>
      <c r="G51" s="29"/>
      <c r="I51" s="29"/>
      <c r="J51"/>
      <c r="K51"/>
      <c r="L51"/>
      <c r="M51" s="29"/>
    </row>
    <row r="52" spans="1:13" s="47" customFormat="1" ht="16.5" hidden="1" customHeight="1" x14ac:dyDescent="0.25">
      <c r="A52" s="29"/>
      <c r="B52" s="29"/>
      <c r="C52" s="29"/>
      <c r="D52" s="29"/>
      <c r="E52" s="29"/>
      <c r="F52" s="29"/>
      <c r="G52" s="29"/>
      <c r="I52" s="29"/>
      <c r="J52"/>
      <c r="K52"/>
      <c r="L52"/>
      <c r="M52" s="29"/>
    </row>
    <row r="53" spans="1:13" s="47" customFormat="1" ht="16.5" hidden="1" customHeight="1" x14ac:dyDescent="0.25">
      <c r="A53" s="29"/>
      <c r="B53" s="29"/>
      <c r="C53" s="29"/>
      <c r="D53" s="29"/>
      <c r="E53" s="29"/>
      <c r="F53" s="29"/>
      <c r="G53" s="29"/>
      <c r="I53" s="29"/>
      <c r="J53"/>
      <c r="K53"/>
      <c r="L53"/>
      <c r="M53" s="29"/>
    </row>
    <row r="54" spans="1:13" s="47" customFormat="1" ht="16.5" hidden="1" customHeight="1" x14ac:dyDescent="0.25">
      <c r="A54" s="29"/>
      <c r="B54" s="29"/>
      <c r="C54" s="29"/>
      <c r="D54" s="29"/>
      <c r="E54" s="29"/>
      <c r="F54" s="29"/>
      <c r="G54" s="29"/>
      <c r="I54" s="29"/>
      <c r="J54"/>
      <c r="K54"/>
      <c r="L54"/>
      <c r="M54" s="29"/>
    </row>
    <row r="55" spans="1:13" s="47" customFormat="1" ht="16.5" hidden="1" customHeight="1" x14ac:dyDescent="0.25">
      <c r="A55" s="29"/>
      <c r="B55" s="29"/>
      <c r="C55" s="29"/>
      <c r="D55" s="29"/>
      <c r="E55" s="29"/>
      <c r="F55" s="29"/>
      <c r="G55" s="29"/>
      <c r="I55" s="29"/>
      <c r="J55"/>
      <c r="K55"/>
      <c r="L55"/>
      <c r="M55" s="29"/>
    </row>
    <row r="56" spans="1:13" s="47" customFormat="1" ht="16.5" hidden="1" customHeight="1" x14ac:dyDescent="0.25">
      <c r="A56" s="29"/>
      <c r="B56" s="29"/>
      <c r="C56" s="29"/>
      <c r="D56" s="29"/>
      <c r="E56" s="29"/>
      <c r="F56" s="29"/>
      <c r="G56" s="29"/>
      <c r="I56" s="29"/>
      <c r="J56"/>
      <c r="K56"/>
      <c r="L56"/>
      <c r="M56" s="29"/>
    </row>
    <row r="57" spans="1:13" s="47" customFormat="1" ht="16.5" hidden="1" customHeight="1" x14ac:dyDescent="0.25">
      <c r="A57" s="29"/>
      <c r="B57" s="29"/>
      <c r="C57" s="29"/>
      <c r="D57" s="29"/>
      <c r="E57" s="29"/>
      <c r="F57" s="29"/>
      <c r="G57" s="29"/>
      <c r="I57" s="29"/>
      <c r="J57"/>
      <c r="K57"/>
      <c r="L57"/>
      <c r="M57" s="29"/>
    </row>
    <row r="58" spans="1:13" s="47" customFormat="1" ht="16.5" hidden="1" customHeight="1" x14ac:dyDescent="0.25">
      <c r="A58" s="29"/>
      <c r="B58" s="29"/>
      <c r="C58" s="29"/>
      <c r="D58" s="29"/>
      <c r="E58" s="29"/>
      <c r="F58" s="29"/>
      <c r="G58" s="29"/>
      <c r="I58" s="29"/>
      <c r="J58" s="29"/>
      <c r="K58" s="29"/>
      <c r="L58" s="29"/>
      <c r="M58" s="29"/>
    </row>
    <row r="59" spans="1:13" s="47" customFormat="1" ht="16.5" hidden="1" customHeight="1" x14ac:dyDescent="0.25">
      <c r="A59" s="29"/>
      <c r="B59" s="29"/>
      <c r="C59" s="29"/>
      <c r="D59" s="29"/>
      <c r="E59" s="29"/>
      <c r="F59" s="29"/>
      <c r="G59" s="29"/>
      <c r="I59" s="29"/>
      <c r="J59" s="29"/>
      <c r="K59" s="29"/>
      <c r="L59" s="29"/>
      <c r="M59" s="29"/>
    </row>
    <row r="60" spans="1:13" s="47" customFormat="1" ht="16.5" hidden="1" customHeight="1" x14ac:dyDescent="0.25">
      <c r="A60" s="29"/>
      <c r="B60" s="29"/>
      <c r="C60" s="29"/>
      <c r="D60" s="29"/>
      <c r="E60" s="29"/>
      <c r="F60" s="29"/>
      <c r="G60" s="29"/>
      <c r="I60" s="29"/>
      <c r="J60" s="29"/>
      <c r="K60" s="29"/>
      <c r="L60" s="29"/>
      <c r="M60" s="29"/>
    </row>
    <row r="61" spans="1:13" s="47" customFormat="1" ht="16.5" hidden="1" customHeight="1" x14ac:dyDescent="0.25">
      <c r="A61" s="29"/>
      <c r="B61" s="29"/>
      <c r="C61" s="29"/>
      <c r="D61" s="29"/>
      <c r="E61" s="29"/>
      <c r="F61" s="29"/>
      <c r="G61" s="29"/>
      <c r="I61" s="29"/>
      <c r="J61" s="29"/>
      <c r="K61" s="29"/>
      <c r="L61" s="29"/>
      <c r="M61" s="29"/>
    </row>
    <row r="62" spans="1:13" s="47" customFormat="1" ht="16.5" hidden="1" customHeight="1" x14ac:dyDescent="0.25">
      <c r="A62" s="29"/>
      <c r="B62" s="29"/>
      <c r="C62" s="29"/>
      <c r="D62" s="29"/>
      <c r="E62" s="29"/>
      <c r="F62" s="29"/>
      <c r="G62" s="29"/>
      <c r="I62" s="29"/>
      <c r="J62" s="29"/>
      <c r="K62" s="29"/>
      <c r="L62" s="29"/>
      <c r="M62" s="29"/>
    </row>
    <row r="63" spans="1:13" s="47" customFormat="1" ht="16.5" hidden="1" customHeight="1" x14ac:dyDescent="0.25">
      <c r="A63" s="29"/>
      <c r="B63" s="29"/>
      <c r="C63" s="29"/>
      <c r="D63" s="29"/>
      <c r="E63" s="29"/>
      <c r="F63" s="29"/>
      <c r="G63" s="29"/>
      <c r="I63" s="29"/>
      <c r="J63" s="29"/>
      <c r="K63" s="29"/>
      <c r="L63" s="29"/>
      <c r="M63" s="29"/>
    </row>
    <row r="64" spans="1:13" s="47" customFormat="1" ht="16.5" hidden="1" customHeight="1" x14ac:dyDescent="0.25">
      <c r="A64" s="29"/>
      <c r="B64" s="29"/>
      <c r="C64" s="29"/>
      <c r="D64" s="29"/>
      <c r="E64" s="29"/>
      <c r="F64" s="29"/>
      <c r="G64" s="29"/>
      <c r="I64" s="29"/>
      <c r="J64" s="29"/>
      <c r="K64" s="29"/>
      <c r="L64" s="29"/>
      <c r="M64" s="29"/>
    </row>
    <row r="65" spans="1:13" s="47" customFormat="1" ht="16.5" hidden="1" customHeight="1" x14ac:dyDescent="0.25">
      <c r="A65" s="29"/>
      <c r="B65" s="29"/>
      <c r="C65" s="29"/>
      <c r="D65" s="29"/>
      <c r="E65" s="29"/>
      <c r="F65" s="29"/>
      <c r="G65" s="29"/>
      <c r="I65" s="29"/>
      <c r="J65" s="29"/>
      <c r="K65" s="29"/>
      <c r="L65" s="29"/>
      <c r="M65" s="29"/>
    </row>
    <row r="66" spans="1:13" s="47" customFormat="1" ht="16.5" hidden="1" customHeight="1" x14ac:dyDescent="0.25">
      <c r="A66" s="29"/>
      <c r="B66" s="29"/>
      <c r="C66" s="29"/>
      <c r="D66" s="29"/>
      <c r="E66" s="29"/>
      <c r="F66" s="29"/>
      <c r="G66" s="29"/>
      <c r="I66" s="29"/>
      <c r="J66" s="29"/>
      <c r="K66" s="29"/>
      <c r="L66" s="29"/>
      <c r="M66" s="29"/>
    </row>
    <row r="67" spans="1:13" s="47" customFormat="1" ht="16.5" hidden="1" customHeight="1" x14ac:dyDescent="0.25">
      <c r="A67" s="29"/>
      <c r="B67" s="29"/>
      <c r="C67" s="29"/>
      <c r="D67" s="29"/>
      <c r="E67" s="29"/>
      <c r="F67" s="29"/>
      <c r="G67" s="29"/>
      <c r="I67" s="29"/>
      <c r="J67" s="29"/>
      <c r="K67" s="29"/>
      <c r="L67" s="29"/>
      <c r="M67" s="29"/>
    </row>
    <row r="68" spans="1:13" s="47" customFormat="1" ht="16.5" hidden="1" customHeight="1" x14ac:dyDescent="0.25">
      <c r="A68" s="29"/>
      <c r="B68" s="29"/>
      <c r="C68" s="29"/>
      <c r="D68" s="29"/>
      <c r="E68" s="29"/>
      <c r="F68" s="29"/>
      <c r="G68" s="29"/>
      <c r="I68" s="29"/>
      <c r="J68" s="29"/>
      <c r="K68" s="29"/>
      <c r="L68" s="29"/>
      <c r="M68" s="29"/>
    </row>
    <row r="69" spans="1:13" s="47" customFormat="1" ht="16.5" hidden="1" customHeight="1" x14ac:dyDescent="0.25">
      <c r="A69" s="29"/>
      <c r="B69" s="29"/>
      <c r="C69" s="29"/>
      <c r="D69" s="29"/>
      <c r="E69" s="29"/>
      <c r="F69" s="29"/>
      <c r="G69" s="29"/>
      <c r="I69" s="29"/>
      <c r="J69" s="29"/>
      <c r="K69" s="29"/>
      <c r="L69" s="29"/>
      <c r="M69" s="29"/>
    </row>
    <row r="70" spans="1:13" s="47" customFormat="1" ht="16.5" hidden="1" customHeight="1" x14ac:dyDescent="0.25">
      <c r="A70" s="29"/>
      <c r="B70" s="29"/>
      <c r="C70" s="29"/>
      <c r="D70" s="29"/>
      <c r="E70" s="29"/>
      <c r="F70" s="29"/>
      <c r="G70" s="29"/>
      <c r="I70" s="29"/>
      <c r="J70" s="29"/>
      <c r="K70" s="29"/>
      <c r="L70" s="29"/>
      <c r="M70" s="29"/>
    </row>
    <row r="71" spans="1:13" s="47" customFormat="1" ht="16.5" hidden="1" customHeight="1" x14ac:dyDescent="0.25">
      <c r="A71" s="29"/>
      <c r="B71" s="29"/>
      <c r="C71" s="29"/>
      <c r="D71" s="29"/>
      <c r="E71" s="29"/>
      <c r="F71" s="29"/>
      <c r="G71" s="29"/>
      <c r="I71" s="29"/>
      <c r="J71" s="29"/>
      <c r="K71" s="29"/>
      <c r="L71" s="29"/>
      <c r="M71" s="29"/>
    </row>
    <row r="72" spans="1:13" s="47" customFormat="1" ht="16.5" hidden="1" customHeight="1" x14ac:dyDescent="0.25">
      <c r="A72" s="29"/>
      <c r="B72" s="29"/>
      <c r="C72" s="29"/>
      <c r="D72" s="29"/>
      <c r="E72" s="29"/>
      <c r="F72" s="29"/>
      <c r="G72" s="29"/>
      <c r="I72" s="29"/>
      <c r="J72" s="29"/>
      <c r="K72" s="29"/>
      <c r="L72" s="29"/>
      <c r="M72" s="29"/>
    </row>
    <row r="73" spans="1:13" s="47" customFormat="1" ht="16.5" hidden="1" customHeight="1" x14ac:dyDescent="0.25">
      <c r="A73" s="29"/>
      <c r="B73" s="29"/>
      <c r="C73" s="29"/>
      <c r="D73" s="29"/>
      <c r="E73" s="29"/>
      <c r="F73" s="29"/>
      <c r="G73" s="29"/>
      <c r="I73" s="29"/>
      <c r="J73" s="29"/>
      <c r="K73" s="29"/>
      <c r="L73" s="29"/>
      <c r="M73" s="29"/>
    </row>
    <row r="74" spans="1:13" s="47" customFormat="1" ht="16.5" hidden="1" customHeight="1" x14ac:dyDescent="0.25">
      <c r="A74" s="29"/>
      <c r="B74" s="29"/>
      <c r="C74" s="29"/>
      <c r="D74" s="29"/>
      <c r="E74" s="29"/>
      <c r="F74" s="29"/>
      <c r="G74" s="29"/>
      <c r="I74" s="29"/>
      <c r="J74" s="29"/>
      <c r="K74" s="29"/>
      <c r="L74" s="29"/>
      <c r="M74" s="29"/>
    </row>
    <row r="75" spans="1:13" s="47" customFormat="1" ht="16.5" hidden="1" customHeight="1" x14ac:dyDescent="0.25">
      <c r="A75" s="29"/>
      <c r="B75" s="38" t="s">
        <v>71</v>
      </c>
      <c r="C75" s="29"/>
      <c r="D75" s="29"/>
      <c r="E75" s="29"/>
      <c r="F75" s="29"/>
      <c r="G75" s="29"/>
      <c r="I75" s="29"/>
      <c r="J75" s="29"/>
      <c r="K75" s="29"/>
      <c r="L75" s="29"/>
      <c r="M75" s="29"/>
    </row>
    <row r="76" spans="1:13" s="47" customFormat="1" ht="16.5" hidden="1" customHeight="1" x14ac:dyDescent="0.25">
      <c r="A76" s="29"/>
      <c r="B76" s="39"/>
      <c r="C76" s="29"/>
      <c r="D76" s="29"/>
      <c r="E76" s="29"/>
      <c r="F76" s="29"/>
      <c r="G76" s="29"/>
      <c r="I76" s="29"/>
      <c r="J76" s="29"/>
      <c r="K76" s="29"/>
      <c r="L76" s="29"/>
      <c r="M76" s="29"/>
    </row>
    <row r="77" spans="1:13" s="60" customFormat="1" ht="16.5" hidden="1" customHeight="1" x14ac:dyDescent="0.25">
      <c r="A77" s="42"/>
      <c r="B77" s="30" t="s">
        <v>72</v>
      </c>
      <c r="C77" s="41"/>
      <c r="D77" s="41"/>
      <c r="E77" s="42"/>
      <c r="F77" s="42"/>
      <c r="G77" s="42"/>
      <c r="I77" s="42"/>
      <c r="J77" s="42"/>
      <c r="K77" s="42"/>
      <c r="L77" s="42"/>
      <c r="M77" s="42"/>
    </row>
    <row r="78" spans="1:13" s="47" customFormat="1" ht="16.5" hidden="1" customHeight="1" x14ac:dyDescent="0.25">
      <c r="A78" s="29"/>
      <c r="B78" s="30" t="s">
        <v>73</v>
      </c>
      <c r="C78" s="29"/>
      <c r="D78" s="29"/>
      <c r="E78" s="29"/>
      <c r="F78" s="29"/>
      <c r="G78" s="29"/>
      <c r="I78" s="29"/>
      <c r="J78" s="29"/>
      <c r="K78" s="29"/>
      <c r="L78" s="29"/>
      <c r="M78" s="29"/>
    </row>
    <row r="79" spans="1:13" s="47" customFormat="1" ht="16.5" hidden="1" customHeight="1" x14ac:dyDescent="0.25">
      <c r="A79" s="29"/>
      <c r="B79" s="30" t="s">
        <v>74</v>
      </c>
      <c r="C79" s="21"/>
      <c r="D79" s="29"/>
      <c r="E79" s="29"/>
      <c r="F79" s="29"/>
      <c r="G79" s="29"/>
      <c r="I79" s="29"/>
      <c r="J79" s="29"/>
      <c r="K79" s="29"/>
      <c r="L79" s="29"/>
      <c r="M79" s="29"/>
    </row>
    <row r="80" spans="1:13" s="47" customFormat="1" ht="16.5" hidden="1" customHeight="1" x14ac:dyDescent="0.25">
      <c r="A80" s="29"/>
      <c r="B80" s="30" t="s">
        <v>75</v>
      </c>
      <c r="C80" s="29"/>
      <c r="D80" s="29"/>
      <c r="E80" s="29"/>
      <c r="F80" s="29"/>
      <c r="G80" s="29"/>
      <c r="I80" s="29"/>
      <c r="J80" s="29"/>
      <c r="K80" s="29"/>
      <c r="L80" s="29"/>
      <c r="M80" s="29"/>
    </row>
    <row r="81" spans="1:13" s="47" customFormat="1" ht="16.5" hidden="1" customHeight="1" x14ac:dyDescent="0.25">
      <c r="A81" s="29"/>
      <c r="B81" s="29"/>
      <c r="C81" s="29"/>
      <c r="D81" s="29"/>
      <c r="E81" s="29"/>
      <c r="F81" s="29"/>
      <c r="G81" s="29"/>
      <c r="I81" s="29"/>
      <c r="J81" s="29"/>
      <c r="K81" s="29"/>
      <c r="L81" s="29"/>
      <c r="M81" s="29"/>
    </row>
    <row r="82" spans="1:13" s="47" customFormat="1" ht="16.5" hidden="1" customHeight="1" x14ac:dyDescent="0.25">
      <c r="A82" s="29"/>
      <c r="B82" s="38" t="s">
        <v>76</v>
      </c>
      <c r="C82" s="43" t="s">
        <v>77</v>
      </c>
      <c r="D82" s="29"/>
      <c r="E82" s="29"/>
      <c r="F82" s="29"/>
      <c r="G82" s="29"/>
      <c r="I82" s="29"/>
      <c r="J82" s="29"/>
      <c r="K82" s="29"/>
      <c r="L82" s="29"/>
      <c r="M82" s="29"/>
    </row>
    <row r="83" spans="1:13" s="47" customFormat="1" ht="16.5" hidden="1" customHeight="1" x14ac:dyDescent="0.25">
      <c r="A83" s="29"/>
      <c r="B83" s="44"/>
      <c r="C83" s="46"/>
      <c r="D83" s="29"/>
      <c r="E83" s="29"/>
      <c r="F83" s="29"/>
      <c r="G83" s="29"/>
      <c r="I83" s="29"/>
      <c r="J83" s="29"/>
      <c r="K83" s="29"/>
      <c r="L83" s="29"/>
      <c r="M83" s="29"/>
    </row>
    <row r="84" spans="1:13" s="47" customFormat="1" ht="16.5" hidden="1" customHeight="1" x14ac:dyDescent="0.25">
      <c r="A84" s="29"/>
      <c r="B84" s="30" t="s">
        <v>78</v>
      </c>
      <c r="C84" s="49">
        <v>1.877</v>
      </c>
      <c r="D84" s="29"/>
      <c r="E84" s="29"/>
      <c r="F84" s="29"/>
      <c r="G84" s="29"/>
      <c r="I84" s="29"/>
      <c r="J84" s="29"/>
      <c r="K84" s="29"/>
      <c r="L84" s="29"/>
      <c r="M84" s="29"/>
    </row>
    <row r="85" spans="1:13" s="47" customFormat="1" ht="16.5" hidden="1" customHeight="1" x14ac:dyDescent="0.25">
      <c r="A85" s="29"/>
      <c r="B85" s="30" t="s">
        <v>79</v>
      </c>
      <c r="C85" s="49">
        <v>1.7529999999999999</v>
      </c>
      <c r="D85" s="29"/>
      <c r="E85" s="29"/>
      <c r="F85" s="29"/>
      <c r="G85" s="29"/>
      <c r="I85" s="29"/>
      <c r="J85" s="29"/>
      <c r="K85" s="29"/>
      <c r="L85" s="29"/>
      <c r="M85" s="29"/>
    </row>
    <row r="86" spans="1:13" s="47" customFormat="1" ht="16.5" hidden="1" customHeight="1" x14ac:dyDescent="0.25">
      <c r="A86" s="29"/>
      <c r="B86" s="30" t="s">
        <v>80</v>
      </c>
      <c r="C86" s="49">
        <v>1.2689999999999999</v>
      </c>
      <c r="D86" s="29"/>
      <c r="E86" s="29"/>
      <c r="F86" s="29"/>
      <c r="G86" s="29"/>
      <c r="I86" s="29"/>
      <c r="J86" s="29"/>
      <c r="K86" s="29"/>
      <c r="L86" s="29"/>
      <c r="M86" s="29"/>
    </row>
    <row r="87" spans="1:13" s="47" customFormat="1" ht="16.5" hidden="1" customHeight="1" x14ac:dyDescent="0.25">
      <c r="A87" s="29"/>
      <c r="B87" s="30" t="s">
        <v>81</v>
      </c>
      <c r="C87" s="49">
        <v>0.90300000000000002</v>
      </c>
      <c r="D87" s="29"/>
      <c r="E87" s="29"/>
      <c r="F87" s="29"/>
      <c r="G87" s="29"/>
      <c r="I87" s="29"/>
      <c r="J87" s="29"/>
      <c r="K87" s="29"/>
      <c r="L87" s="29"/>
      <c r="M87" s="29"/>
    </row>
    <row r="88" spans="1:13" s="47" customFormat="1" ht="16.5" hidden="1" customHeight="1" x14ac:dyDescent="0.25">
      <c r="A88" s="29"/>
      <c r="B88" s="30" t="s">
        <v>82</v>
      </c>
      <c r="C88" s="49">
        <v>0.71099999999999997</v>
      </c>
      <c r="D88" s="29"/>
      <c r="E88" s="29"/>
      <c r="F88" s="29"/>
      <c r="G88" s="29"/>
      <c r="I88" s="29"/>
      <c r="J88" s="29"/>
      <c r="K88" s="29"/>
      <c r="L88" s="29"/>
      <c r="M88" s="29"/>
    </row>
    <row r="89" spans="1:13" s="47" customFormat="1" ht="16.5" hidden="1" customHeight="1" x14ac:dyDescent="0.25">
      <c r="A89" s="29"/>
      <c r="B89" s="30" t="s">
        <v>83</v>
      </c>
      <c r="C89" s="49">
        <v>0.63100000000000001</v>
      </c>
      <c r="D89" s="29"/>
      <c r="E89" s="29"/>
      <c r="F89" s="29"/>
      <c r="G89" s="29"/>
      <c r="I89" s="29"/>
      <c r="J89" s="29"/>
      <c r="K89" s="29"/>
      <c r="L89" s="29"/>
      <c r="M89" s="29"/>
    </row>
    <row r="90" spans="1:13" s="47" customFormat="1" ht="16.5" hidden="1" customHeight="1" x14ac:dyDescent="0.25">
      <c r="A90" s="29"/>
      <c r="B90" s="30" t="s">
        <v>84</v>
      </c>
      <c r="C90" s="49">
        <v>0.58299999999999996</v>
      </c>
      <c r="D90" s="29"/>
      <c r="E90" s="29"/>
      <c r="F90" s="29"/>
      <c r="G90" s="29"/>
      <c r="I90" s="29"/>
      <c r="J90" s="29"/>
      <c r="K90" s="29"/>
      <c r="L90" s="29"/>
      <c r="M90" s="29"/>
    </row>
    <row r="91" spans="1:13" s="47" customFormat="1" ht="16.5" hidden="1" customHeight="1" x14ac:dyDescent="0.25">
      <c r="A91" s="29"/>
      <c r="B91" s="30" t="s">
        <v>85</v>
      </c>
      <c r="C91" s="49">
        <v>0.55500000000000005</v>
      </c>
      <c r="D91" s="29"/>
      <c r="E91" s="29"/>
      <c r="F91" s="29"/>
      <c r="G91" s="29"/>
      <c r="I91" s="29"/>
      <c r="J91" s="29"/>
      <c r="K91" s="29"/>
      <c r="L91" s="29"/>
      <c r="M91" s="29"/>
    </row>
    <row r="92" spans="1:13" s="47" customFormat="1" ht="16.5" hidden="1" customHeight="1" x14ac:dyDescent="0.25">
      <c r="A92" s="29"/>
      <c r="B92" s="30" t="s">
        <v>86</v>
      </c>
      <c r="C92" s="49">
        <v>0.60399999999999998</v>
      </c>
      <c r="D92" s="29"/>
      <c r="E92" s="29"/>
      <c r="F92" s="29"/>
      <c r="G92" s="29"/>
      <c r="I92" s="29"/>
      <c r="J92" s="29"/>
      <c r="K92" s="29"/>
      <c r="L92" s="29"/>
      <c r="M92" s="29"/>
    </row>
    <row r="93" spans="1:13" s="47" customFormat="1" ht="16.5" hidden="1" customHeight="1" x14ac:dyDescent="0.25">
      <c r="A93" s="29"/>
      <c r="B93" s="30" t="s">
        <v>87</v>
      </c>
      <c r="C93" s="49">
        <v>0.78400000000000003</v>
      </c>
      <c r="D93" s="29"/>
      <c r="E93" s="29"/>
      <c r="F93" s="29"/>
      <c r="G93" s="29"/>
      <c r="I93" s="29"/>
      <c r="J93" s="29"/>
      <c r="K93" s="29"/>
      <c r="L93" s="29"/>
      <c r="M93" s="29"/>
    </row>
    <row r="94" spans="1:13" s="47" customFormat="1" ht="16.5" hidden="1" customHeight="1" x14ac:dyDescent="0.25">
      <c r="A94" s="29"/>
      <c r="B94" s="30" t="s">
        <v>88</v>
      </c>
      <c r="C94" s="49">
        <v>1.2689999999999999</v>
      </c>
      <c r="D94" s="29"/>
      <c r="E94" s="29"/>
      <c r="F94" s="29"/>
      <c r="G94" s="29"/>
      <c r="I94" s="29"/>
      <c r="J94" s="29"/>
      <c r="K94" s="29"/>
      <c r="L94" s="29"/>
      <c r="M94" s="29"/>
    </row>
    <row r="95" spans="1:13" s="47" customFormat="1" ht="16.5" hidden="1" customHeight="1" x14ac:dyDescent="0.25">
      <c r="A95" s="29"/>
      <c r="B95" s="30" t="s">
        <v>89</v>
      </c>
      <c r="C95" s="49">
        <v>1.677</v>
      </c>
      <c r="D95" s="29"/>
      <c r="E95" s="29"/>
      <c r="F95" s="29"/>
      <c r="G95" s="29"/>
      <c r="I95" s="29"/>
      <c r="J95" s="29"/>
      <c r="K95" s="29"/>
      <c r="L95" s="29"/>
      <c r="M95" s="29"/>
    </row>
    <row r="96" spans="1:13" s="47" customFormat="1" ht="16.5" hidden="1" customHeight="1" x14ac:dyDescent="0.25">
      <c r="A96" s="29"/>
      <c r="B96" s="29"/>
      <c r="C96" s="29"/>
      <c r="D96" s="29"/>
      <c r="E96" s="29"/>
      <c r="F96" s="29"/>
      <c r="G96" s="29"/>
      <c r="I96" s="29"/>
      <c r="J96" s="29"/>
      <c r="K96" s="29"/>
      <c r="L96" s="29"/>
      <c r="M96" s="29"/>
    </row>
    <row r="97" spans="1:13" s="47" customFormat="1" ht="16.5" hidden="1" customHeight="1" x14ac:dyDescent="0.25">
      <c r="A97" s="29"/>
      <c r="B97" s="30" t="s">
        <v>90</v>
      </c>
      <c r="C97" s="29"/>
      <c r="D97" s="29"/>
      <c r="E97" s="29"/>
      <c r="F97" s="29"/>
      <c r="G97" s="29"/>
      <c r="I97" s="29"/>
      <c r="J97" s="29"/>
      <c r="K97" s="29"/>
      <c r="L97" s="29"/>
      <c r="M97" s="29"/>
    </row>
    <row r="98" spans="1:13" s="47" customFormat="1" ht="16.5" hidden="1" customHeight="1" x14ac:dyDescent="0.25">
      <c r="A98" s="29"/>
      <c r="B98" s="30" t="s">
        <v>91</v>
      </c>
      <c r="C98" s="29"/>
      <c r="D98" s="29"/>
      <c r="E98" s="29"/>
      <c r="F98" s="29"/>
      <c r="G98" s="29"/>
      <c r="I98" s="29"/>
      <c r="J98" s="29"/>
      <c r="K98" s="29"/>
      <c r="L98" s="29"/>
      <c r="M98" s="29"/>
    </row>
    <row r="99" spans="1:13" s="47" customFormat="1" ht="16.5" hidden="1" customHeight="1" x14ac:dyDescent="0.25">
      <c r="A99" s="29"/>
      <c r="B99" s="30" t="s">
        <v>92</v>
      </c>
      <c r="C99" s="29"/>
      <c r="D99" s="29"/>
      <c r="E99" s="29"/>
      <c r="F99" s="29"/>
      <c r="G99" s="29"/>
      <c r="I99" s="29"/>
      <c r="J99" s="29"/>
      <c r="K99" s="29"/>
      <c r="L99" s="29"/>
      <c r="M99" s="29"/>
    </row>
    <row r="100" spans="1:13" s="47" customFormat="1" ht="16.5" hidden="1" customHeight="1" x14ac:dyDescent="0.25">
      <c r="A100" s="29"/>
      <c r="B100" s="30" t="s">
        <v>93</v>
      </c>
      <c r="C100" s="29"/>
      <c r="D100" s="29"/>
      <c r="E100" s="29"/>
      <c r="F100" s="29"/>
      <c r="G100" s="29"/>
      <c r="I100" s="29"/>
      <c r="J100" s="29"/>
      <c r="K100" s="29"/>
      <c r="L100" s="29"/>
      <c r="M100" s="29"/>
    </row>
    <row r="101" spans="1:13" s="47" customFormat="1" ht="16.5" hidden="1" customHeight="1" x14ac:dyDescent="0.25">
      <c r="A101" s="29"/>
      <c r="C101" s="29"/>
      <c r="D101" s="29"/>
      <c r="E101" s="29"/>
      <c r="F101" s="29"/>
      <c r="G101" s="29"/>
      <c r="I101" s="29"/>
      <c r="J101" s="29"/>
      <c r="K101" s="29"/>
      <c r="L101" s="29"/>
      <c r="M101" s="29"/>
    </row>
    <row r="102" spans="1:13" s="47" customFormat="1" ht="16.5" hidden="1" customHeight="1" x14ac:dyDescent="0.25">
      <c r="A102" s="29"/>
      <c r="C102" s="29"/>
      <c r="D102" s="29"/>
      <c r="E102" s="29"/>
      <c r="F102" s="29"/>
      <c r="G102" s="29"/>
      <c r="I102" s="29"/>
      <c r="J102" s="29"/>
      <c r="K102" s="29"/>
      <c r="L102" s="29"/>
      <c r="M102" s="29"/>
    </row>
    <row r="103" spans="1:13" s="47" customFormat="1" ht="16.5" hidden="1" customHeight="1" x14ac:dyDescent="0.25">
      <c r="A103" s="29"/>
      <c r="C103" s="29"/>
      <c r="D103" s="29"/>
      <c r="E103" s="29"/>
      <c r="F103" s="29"/>
      <c r="G103" s="29"/>
      <c r="I103" s="29"/>
      <c r="J103" s="29"/>
      <c r="K103" s="29"/>
      <c r="L103" s="29"/>
      <c r="M103" s="29"/>
    </row>
    <row r="104" spans="1:13" s="47" customFormat="1" ht="16.5" hidden="1" customHeight="1" x14ac:dyDescent="0.25">
      <c r="A104" s="29"/>
      <c r="B104" s="29"/>
      <c r="C104" s="29"/>
      <c r="D104" s="29"/>
      <c r="E104" s="29"/>
      <c r="F104" s="29"/>
      <c r="G104" s="29"/>
      <c r="I104" s="29"/>
      <c r="J104" s="29"/>
      <c r="K104" s="29"/>
      <c r="L104" s="29"/>
      <c r="M104" s="29"/>
    </row>
  </sheetData>
  <sheetProtection algorithmName="SHA-512" hashValue="Nt8mlE7DD6Q8r8jKBMqOJtcfHgq3MX7cJZQzNWFnO8wu+88yf/wu//R/4X+ahMrgZ1JXDZnKKlxTM1Ls/4RVaQ==" saltValue="FvrLdgjOtvLoFTlbciKbsA==" spinCount="100000" sheet="1" selectLockedCells="1" selectUnlockedCells="1"/>
  <mergeCells count="30">
    <mergeCell ref="O8:S8"/>
    <mergeCell ref="O13:O24"/>
    <mergeCell ref="P13:P15"/>
    <mergeCell ref="P16:P18"/>
    <mergeCell ref="P19:P21"/>
    <mergeCell ref="P22:P24"/>
    <mergeCell ref="C31:C42"/>
    <mergeCell ref="D31:D33"/>
    <mergeCell ref="I31:I42"/>
    <mergeCell ref="J31:J33"/>
    <mergeCell ref="D34:D36"/>
    <mergeCell ref="J34:J36"/>
    <mergeCell ref="D37:D39"/>
    <mergeCell ref="J37:J39"/>
    <mergeCell ref="D40:D42"/>
    <mergeCell ref="J40:J42"/>
    <mergeCell ref="C8:G8"/>
    <mergeCell ref="I8:M8"/>
    <mergeCell ref="C26:G26"/>
    <mergeCell ref="I26:M26"/>
    <mergeCell ref="D16:D18"/>
    <mergeCell ref="J16:J18"/>
    <mergeCell ref="D19:D21"/>
    <mergeCell ref="J19:J21"/>
    <mergeCell ref="D22:D24"/>
    <mergeCell ref="J22:J24"/>
    <mergeCell ref="C13:C24"/>
    <mergeCell ref="D13:D15"/>
    <mergeCell ref="I13:I24"/>
    <mergeCell ref="J13:J15"/>
  </mergeCells>
  <conditionalFormatting sqref="B13:B24">
    <cfRule type="expression" dxfId="23" priority="5">
      <formula>B13=#REF!</formula>
    </cfRule>
  </conditionalFormatting>
  <conditionalFormatting sqref="B31:B42">
    <cfRule type="expression" dxfId="22" priority="3">
      <formula>B31=#REF!</formula>
    </cfRule>
  </conditionalFormatting>
  <pageMargins left="0.25" right="0.25" top="0.75" bottom="0.75" header="0.3" footer="0.3"/>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5DE5-FCD5-47C6-A090-E456CC1CB42D}">
  <sheetPr codeName="Blad7">
    <tabColor theme="1"/>
    <pageSetUpPr fitToPage="1"/>
  </sheetPr>
  <dimension ref="A1:S104"/>
  <sheetViews>
    <sheetView topLeftCell="B5" zoomScale="85" zoomScaleNormal="85" workbookViewId="0">
      <selection activeCell="C13" sqref="C13:C24"/>
    </sheetView>
  </sheetViews>
  <sheetFormatPr defaultColWidth="9.140625" defaultRowHeight="15" customHeight="1" zeroHeight="1" x14ac:dyDescent="0.25"/>
  <cols>
    <col min="1" max="1" width="5.7109375" style="1" customWidth="1"/>
    <col min="2" max="2" width="60.7109375" style="1" customWidth="1"/>
    <col min="3" max="7" width="15.7109375" style="1" customWidth="1"/>
    <col min="8" max="8" width="5.85546875" style="19" customWidth="1"/>
    <col min="9" max="13" width="15.7109375" style="1" customWidth="1"/>
    <col min="14" max="14" width="5.85546875" style="19" customWidth="1"/>
    <col min="15" max="15" width="13.7109375" style="19" bestFit="1" customWidth="1"/>
    <col min="16" max="16" width="14" style="19" bestFit="1" customWidth="1"/>
    <col min="17" max="17" width="14.42578125" style="19" bestFit="1" customWidth="1"/>
    <col min="18" max="18" width="15.140625" style="19" bestFit="1" customWidth="1"/>
    <col min="19" max="19" width="16.42578125" style="19" bestFit="1" customWidth="1"/>
    <col min="20" max="16384" width="9.140625" style="19"/>
  </cols>
  <sheetData>
    <row r="1" spans="1:19" ht="15" customHeight="1" x14ac:dyDescent="0.25"/>
    <row r="2" spans="1:19" ht="15" customHeight="1" x14ac:dyDescent="0.25"/>
    <row r="3" spans="1:19" ht="17.25" customHeight="1" x14ac:dyDescent="0.25"/>
    <row r="4" spans="1:19" s="61" customFormat="1" ht="36" x14ac:dyDescent="0.25">
      <c r="A4" s="239"/>
      <c r="B4" s="236" t="s">
        <v>214</v>
      </c>
      <c r="C4" s="236"/>
      <c r="D4" s="237"/>
      <c r="E4" s="238"/>
      <c r="F4" s="238"/>
      <c r="G4" s="238"/>
      <c r="H4" s="238"/>
      <c r="I4" s="238"/>
      <c r="J4" s="238"/>
      <c r="K4" s="239"/>
      <c r="L4" s="239"/>
      <c r="M4" s="239"/>
      <c r="N4" s="16"/>
    </row>
    <row r="5" spans="1:19" s="61" customFormat="1" ht="16.5" customHeight="1" x14ac:dyDescent="0.25">
      <c r="A5" s="243"/>
      <c r="B5" s="240"/>
      <c r="C5" s="240"/>
      <c r="D5" s="241"/>
      <c r="E5" s="241"/>
      <c r="F5" s="242"/>
      <c r="G5" s="243"/>
      <c r="H5" s="243"/>
      <c r="I5" s="242"/>
      <c r="J5" s="242"/>
      <c r="K5" s="243"/>
      <c r="L5" s="243"/>
      <c r="M5" s="243"/>
      <c r="N5" s="16"/>
    </row>
    <row r="6" spans="1:19" s="47" customFormat="1" ht="16.5" customHeight="1" x14ac:dyDescent="0.25">
      <c r="A6" s="248"/>
      <c r="B6" s="245" t="s">
        <v>56</v>
      </c>
      <c r="C6" s="246"/>
      <c r="D6" s="237"/>
      <c r="E6" s="247"/>
      <c r="F6" s="247"/>
      <c r="G6" s="247"/>
      <c r="H6" s="247"/>
      <c r="I6" s="247"/>
      <c r="J6" s="247"/>
      <c r="K6" s="248"/>
      <c r="L6" s="248"/>
      <c r="M6" s="248"/>
      <c r="N6" s="205"/>
    </row>
    <row r="7" spans="1:19" s="47" customFormat="1" ht="16.5" customHeight="1" x14ac:dyDescent="0.25">
      <c r="A7" s="243"/>
      <c r="B7" s="243"/>
      <c r="C7" s="243"/>
      <c r="D7" s="243"/>
      <c r="E7" s="243"/>
      <c r="F7" s="243"/>
      <c r="G7" s="243"/>
      <c r="H7" s="243"/>
      <c r="I7" s="243"/>
      <c r="J7" s="243"/>
      <c r="K7" s="243"/>
      <c r="L7" s="243"/>
      <c r="M7" s="243"/>
      <c r="N7" s="19"/>
    </row>
    <row r="8" spans="1:19" s="54" customFormat="1" ht="16.5" customHeight="1" x14ac:dyDescent="0.25">
      <c r="A8" s="264"/>
      <c r="B8" s="249" t="s">
        <v>94</v>
      </c>
      <c r="C8" s="318" t="s">
        <v>207</v>
      </c>
      <c r="D8" s="318"/>
      <c r="E8" s="318"/>
      <c r="F8" s="318"/>
      <c r="G8" s="318"/>
      <c r="H8" s="250"/>
      <c r="I8" s="318" t="s">
        <v>58</v>
      </c>
      <c r="J8" s="318"/>
      <c r="K8" s="318"/>
      <c r="L8" s="318"/>
      <c r="M8" s="318"/>
      <c r="O8" s="318" t="s">
        <v>204</v>
      </c>
      <c r="P8" s="318"/>
      <c r="Q8" s="318"/>
      <c r="R8" s="318"/>
      <c r="S8" s="318"/>
    </row>
    <row r="9" spans="1:19" s="54" customFormat="1" ht="16.5" customHeight="1" x14ac:dyDescent="0.25">
      <c r="A9" s="252"/>
      <c r="B9" s="251" t="s">
        <v>95</v>
      </c>
      <c r="C9" s="252"/>
      <c r="D9" s="252"/>
      <c r="E9" s="252"/>
      <c r="F9" s="252"/>
      <c r="G9" s="252"/>
      <c r="H9" s="250"/>
      <c r="I9" s="252"/>
      <c r="J9" s="252"/>
      <c r="K9" s="252"/>
      <c r="L9" s="252"/>
      <c r="M9" s="252"/>
      <c r="O9" s="252"/>
      <c r="P9" s="252"/>
      <c r="Q9" s="252"/>
      <c r="R9" s="252"/>
      <c r="S9" s="252"/>
    </row>
    <row r="10" spans="1:19" s="54" customFormat="1" ht="16.5" customHeight="1" x14ac:dyDescent="0.25">
      <c r="A10" s="252"/>
      <c r="B10" s="252"/>
      <c r="C10" s="253" t="s">
        <v>60</v>
      </c>
      <c r="D10" s="253" t="s">
        <v>61</v>
      </c>
      <c r="E10" s="253" t="s">
        <v>42</v>
      </c>
      <c r="F10" s="253" t="s">
        <v>62</v>
      </c>
      <c r="G10" s="253" t="s">
        <v>63</v>
      </c>
      <c r="H10" s="254"/>
      <c r="I10" s="253" t="s">
        <v>60</v>
      </c>
      <c r="J10" s="253" t="s">
        <v>61</v>
      </c>
      <c r="K10" s="253" t="s">
        <v>42</v>
      </c>
      <c r="L10" s="253" t="s">
        <v>62</v>
      </c>
      <c r="M10" s="253" t="s">
        <v>63</v>
      </c>
      <c r="O10" s="253" t="s">
        <v>60</v>
      </c>
      <c r="P10" s="253" t="s">
        <v>61</v>
      </c>
      <c r="Q10" s="253" t="s">
        <v>42</v>
      </c>
      <c r="R10" s="253" t="s">
        <v>62</v>
      </c>
      <c r="S10" s="253" t="s">
        <v>63</v>
      </c>
    </row>
    <row r="11" spans="1:19" s="54" customFormat="1" ht="16.5" customHeight="1" x14ac:dyDescent="0.25">
      <c r="A11" s="255"/>
      <c r="B11" s="255"/>
      <c r="C11" s="256" t="s">
        <v>64</v>
      </c>
      <c r="D11" s="256" t="s">
        <v>65</v>
      </c>
      <c r="E11" s="256" t="s">
        <v>66</v>
      </c>
      <c r="F11" s="256" t="s">
        <v>67</v>
      </c>
      <c r="G11" s="256" t="s">
        <v>68</v>
      </c>
      <c r="H11" s="254"/>
      <c r="I11" s="256" t="s">
        <v>64</v>
      </c>
      <c r="J11" s="256" t="s">
        <v>65</v>
      </c>
      <c r="K11" s="256" t="s">
        <v>66</v>
      </c>
      <c r="L11" s="256" t="s">
        <v>67</v>
      </c>
      <c r="M11" s="256" t="s">
        <v>68</v>
      </c>
      <c r="O11" s="256" t="s">
        <v>64</v>
      </c>
      <c r="P11" s="256" t="s">
        <v>65</v>
      </c>
      <c r="Q11" s="256" t="s">
        <v>66</v>
      </c>
      <c r="R11" s="256" t="s">
        <v>67</v>
      </c>
      <c r="S11" s="256" t="s">
        <v>68</v>
      </c>
    </row>
    <row r="12" spans="1:19" s="57" customFormat="1" ht="16.5" customHeight="1" x14ac:dyDescent="0.25">
      <c r="A12" s="257"/>
      <c r="B12" s="257"/>
      <c r="C12" s="257"/>
      <c r="D12" s="257"/>
      <c r="E12" s="257"/>
      <c r="F12" s="257"/>
      <c r="G12" s="257"/>
      <c r="H12" s="257"/>
      <c r="I12" s="257"/>
      <c r="J12" s="257"/>
      <c r="K12" s="257"/>
      <c r="L12" s="257"/>
      <c r="M12" s="257"/>
      <c r="O12" s="257"/>
      <c r="P12" s="257"/>
      <c r="Q12" s="257"/>
      <c r="R12" s="257"/>
      <c r="S12" s="257"/>
    </row>
    <row r="13" spans="1:19" s="57" customFormat="1" ht="16.5" customHeight="1" x14ac:dyDescent="0.25">
      <c r="A13" s="257"/>
      <c r="B13" s="258" t="s">
        <v>96</v>
      </c>
      <c r="C13" s="322">
        <v>5.7141768099999997</v>
      </c>
      <c r="D13" s="325">
        <v>2.6101263800000001</v>
      </c>
      <c r="E13" s="259">
        <v>1.2484693600000001</v>
      </c>
      <c r="F13" s="259">
        <v>4.857442E-2</v>
      </c>
      <c r="G13" s="259">
        <v>2.0239400000000001E-3</v>
      </c>
      <c r="H13" s="260"/>
      <c r="I13" s="322">
        <v>1.4285441999999999</v>
      </c>
      <c r="J13" s="325">
        <v>0.65253159000000005</v>
      </c>
      <c r="K13" s="259">
        <v>0.31211734000000002</v>
      </c>
      <c r="L13" s="259">
        <v>1.2143599999999999E-2</v>
      </c>
      <c r="M13" s="259">
        <v>5.0599E-4</v>
      </c>
      <c r="N13" s="58"/>
      <c r="O13" s="322">
        <v>4.5713414500000003</v>
      </c>
      <c r="P13" s="325">
        <v>2.0881010999999998</v>
      </c>
      <c r="Q13" s="259">
        <v>0.99877548000000005</v>
      </c>
      <c r="R13" s="259">
        <v>3.8859530000000003E-2</v>
      </c>
      <c r="S13" s="259">
        <v>1.61915E-3</v>
      </c>
    </row>
    <row r="14" spans="1:19" s="57" customFormat="1" ht="16.5" customHeight="1" x14ac:dyDescent="0.25">
      <c r="A14" s="257"/>
      <c r="B14" s="261" t="s">
        <v>97</v>
      </c>
      <c r="C14" s="323">
        <v>0</v>
      </c>
      <c r="D14" s="326">
        <v>0</v>
      </c>
      <c r="E14" s="259">
        <v>1.00798079</v>
      </c>
      <c r="F14" s="259">
        <v>4.3423829999999997E-2</v>
      </c>
      <c r="G14" s="259">
        <v>1.8093299999999998E-3</v>
      </c>
      <c r="H14" s="260"/>
      <c r="I14" s="323">
        <v>0</v>
      </c>
      <c r="J14" s="326">
        <v>0</v>
      </c>
      <c r="K14" s="259">
        <v>0.25199519999999997</v>
      </c>
      <c r="L14" s="259">
        <v>1.085596E-2</v>
      </c>
      <c r="M14" s="259">
        <v>4.5233999999999997E-4</v>
      </c>
      <c r="N14" s="58"/>
      <c r="O14" s="323">
        <v>0</v>
      </c>
      <c r="P14" s="326">
        <v>0</v>
      </c>
      <c r="Q14" s="259">
        <v>0.80638463000000005</v>
      </c>
      <c r="R14" s="259">
        <v>3.4739060000000002E-2</v>
      </c>
      <c r="S14" s="259">
        <v>1.44747E-3</v>
      </c>
    </row>
    <row r="15" spans="1:19" s="57" customFormat="1" ht="16.5" customHeight="1" x14ac:dyDescent="0.25">
      <c r="A15" s="257"/>
      <c r="B15" s="261" t="s">
        <v>98</v>
      </c>
      <c r="C15" s="323">
        <v>0</v>
      </c>
      <c r="D15" s="327">
        <v>0</v>
      </c>
      <c r="E15" s="259">
        <v>0.87283659000000002</v>
      </c>
      <c r="F15" s="259">
        <v>3.3944559999999999E-2</v>
      </c>
      <c r="G15" s="259">
        <v>1.4143599999999999E-3</v>
      </c>
      <c r="H15" s="260"/>
      <c r="I15" s="323">
        <v>0</v>
      </c>
      <c r="J15" s="327">
        <v>0</v>
      </c>
      <c r="K15" s="259">
        <v>0.21820914999999999</v>
      </c>
      <c r="L15" s="259">
        <v>8.4861399999999997E-3</v>
      </c>
      <c r="M15" s="259">
        <v>3.5358999999999998E-4</v>
      </c>
      <c r="N15" s="58"/>
      <c r="O15" s="323">
        <v>0</v>
      </c>
      <c r="P15" s="327">
        <v>0</v>
      </c>
      <c r="Q15" s="259">
        <v>0.69826927000000005</v>
      </c>
      <c r="R15" s="259">
        <v>2.715565E-2</v>
      </c>
      <c r="S15" s="259">
        <v>1.13149E-3</v>
      </c>
    </row>
    <row r="16" spans="1:19" s="57" customFormat="1" ht="16.5" customHeight="1" x14ac:dyDescent="0.25">
      <c r="A16" s="257"/>
      <c r="B16" s="261" t="s">
        <v>47</v>
      </c>
      <c r="C16" s="323">
        <v>0</v>
      </c>
      <c r="D16" s="325">
        <v>1.3961377699999999</v>
      </c>
      <c r="E16" s="259">
        <v>0.62981187000000005</v>
      </c>
      <c r="F16" s="259">
        <v>2.5314590000000001E-2</v>
      </c>
      <c r="G16" s="259">
        <v>1.05478E-3</v>
      </c>
      <c r="H16" s="260"/>
      <c r="I16" s="323">
        <v>0</v>
      </c>
      <c r="J16" s="325">
        <v>0.34903444</v>
      </c>
      <c r="K16" s="259">
        <v>0.15745297</v>
      </c>
      <c r="L16" s="259">
        <v>6.3286499999999999E-3</v>
      </c>
      <c r="M16" s="259">
        <v>2.6370000000000001E-4</v>
      </c>
      <c r="N16" s="58"/>
      <c r="O16" s="323">
        <v>0</v>
      </c>
      <c r="P16" s="325">
        <v>1.1169102200000001</v>
      </c>
      <c r="Q16" s="259">
        <v>0.50384949999999995</v>
      </c>
      <c r="R16" s="259">
        <v>2.0251669999999999E-2</v>
      </c>
      <c r="S16" s="259">
        <v>8.4382000000000001E-4</v>
      </c>
    </row>
    <row r="17" spans="1:19" s="57" customFormat="1" ht="16.5" customHeight="1" x14ac:dyDescent="0.25">
      <c r="A17" s="257"/>
      <c r="B17" s="261" t="s">
        <v>99</v>
      </c>
      <c r="C17" s="323">
        <v>0</v>
      </c>
      <c r="D17" s="326">
        <v>0</v>
      </c>
      <c r="E17" s="259">
        <v>0.57655261000000002</v>
      </c>
      <c r="F17" s="259">
        <v>2.2437929999999998E-2</v>
      </c>
      <c r="G17" s="259">
        <v>9.3492E-4</v>
      </c>
      <c r="H17" s="260"/>
      <c r="I17" s="323">
        <v>0</v>
      </c>
      <c r="J17" s="326">
        <v>0</v>
      </c>
      <c r="K17" s="259">
        <v>0.14413814999999999</v>
      </c>
      <c r="L17" s="259">
        <v>5.60948E-3</v>
      </c>
      <c r="M17" s="259">
        <v>2.3373E-4</v>
      </c>
      <c r="N17" s="58"/>
      <c r="O17" s="323">
        <v>0</v>
      </c>
      <c r="P17" s="326">
        <v>0</v>
      </c>
      <c r="Q17" s="259">
        <v>0.46124208999999999</v>
      </c>
      <c r="R17" s="259">
        <v>1.7950339999999999E-2</v>
      </c>
      <c r="S17" s="259">
        <v>7.4794E-4</v>
      </c>
    </row>
    <row r="18" spans="1:19" s="57" customFormat="1" ht="16.5" customHeight="1" x14ac:dyDescent="0.25">
      <c r="A18" s="257"/>
      <c r="B18" s="261" t="s">
        <v>100</v>
      </c>
      <c r="C18" s="323">
        <v>0</v>
      </c>
      <c r="D18" s="327">
        <v>0</v>
      </c>
      <c r="E18" s="259">
        <v>0.46848422000000001</v>
      </c>
      <c r="F18" s="259">
        <v>1.8848960000000001E-2</v>
      </c>
      <c r="G18" s="259">
        <v>7.8538000000000002E-4</v>
      </c>
      <c r="H18" s="260"/>
      <c r="I18" s="323">
        <v>0</v>
      </c>
      <c r="J18" s="327">
        <v>0</v>
      </c>
      <c r="K18" s="259">
        <v>0.11712106</v>
      </c>
      <c r="L18" s="259">
        <v>4.7122400000000004E-3</v>
      </c>
      <c r="M18" s="259">
        <v>1.9635E-4</v>
      </c>
      <c r="N18" s="58"/>
      <c r="O18" s="323">
        <v>0</v>
      </c>
      <c r="P18" s="327">
        <v>0</v>
      </c>
      <c r="Q18" s="259">
        <v>0.37478738</v>
      </c>
      <c r="R18" s="259">
        <v>1.5079159999999999E-2</v>
      </c>
      <c r="S18" s="259">
        <v>6.2830000000000004E-4</v>
      </c>
    </row>
    <row r="19" spans="1:19" s="57" customFormat="1" ht="16.5" customHeight="1" x14ac:dyDescent="0.25">
      <c r="A19" s="257"/>
      <c r="B19" s="261" t="s">
        <v>101</v>
      </c>
      <c r="C19" s="323">
        <v>0</v>
      </c>
      <c r="D19" s="325">
        <v>1.1324246</v>
      </c>
      <c r="E19" s="259">
        <v>0.45716546000000002</v>
      </c>
      <c r="F19" s="259">
        <v>1.7780480000000001E-2</v>
      </c>
      <c r="G19" s="259">
        <v>7.4086000000000009E-4</v>
      </c>
      <c r="H19" s="260"/>
      <c r="I19" s="323">
        <v>0</v>
      </c>
      <c r="J19" s="325">
        <v>0.28310615</v>
      </c>
      <c r="K19" s="259">
        <v>0.11429135999999999</v>
      </c>
      <c r="L19" s="259">
        <v>4.4451200000000003E-3</v>
      </c>
      <c r="M19" s="259">
        <v>1.8521999999999999E-4</v>
      </c>
      <c r="N19" s="58"/>
      <c r="O19" s="323">
        <v>0</v>
      </c>
      <c r="P19" s="325">
        <v>0.90593968000000002</v>
      </c>
      <c r="Q19" s="259">
        <v>0.36573235999999998</v>
      </c>
      <c r="R19" s="259">
        <v>1.422439E-2</v>
      </c>
      <c r="S19" s="259">
        <v>5.926900000000001E-4</v>
      </c>
    </row>
    <row r="20" spans="1:19" s="57" customFormat="1" ht="16.5" customHeight="1" x14ac:dyDescent="0.25">
      <c r="A20" s="257"/>
      <c r="B20" s="261" t="s">
        <v>102</v>
      </c>
      <c r="C20" s="323">
        <v>0</v>
      </c>
      <c r="D20" s="326">
        <v>0</v>
      </c>
      <c r="E20" s="259">
        <v>0.43459837000000001</v>
      </c>
      <c r="F20" s="259">
        <v>1.6931180000000001E-2</v>
      </c>
      <c r="G20" s="259">
        <v>7.0547000000000003E-4</v>
      </c>
      <c r="H20" s="260"/>
      <c r="I20" s="323">
        <v>0</v>
      </c>
      <c r="J20" s="326">
        <v>0</v>
      </c>
      <c r="K20" s="259">
        <v>0.10864959</v>
      </c>
      <c r="L20" s="259">
        <v>4.2328000000000001E-3</v>
      </c>
      <c r="M20" s="259">
        <v>1.7636999999999999E-4</v>
      </c>
      <c r="N20" s="58"/>
      <c r="O20" s="323">
        <v>0</v>
      </c>
      <c r="P20" s="326">
        <v>0</v>
      </c>
      <c r="Q20" s="259">
        <v>0.34767870000000001</v>
      </c>
      <c r="R20" s="259">
        <v>1.354495E-2</v>
      </c>
      <c r="S20" s="259">
        <v>5.6438000000000007E-4</v>
      </c>
    </row>
    <row r="21" spans="1:19" s="57" customFormat="1" ht="16.5" customHeight="1" x14ac:dyDescent="0.25">
      <c r="A21" s="257"/>
      <c r="B21" s="261" t="s">
        <v>52</v>
      </c>
      <c r="C21" s="323">
        <v>0</v>
      </c>
      <c r="D21" s="327">
        <v>0</v>
      </c>
      <c r="E21" s="259">
        <v>0.46707525</v>
      </c>
      <c r="F21" s="259">
        <v>1.8794160000000001E-2</v>
      </c>
      <c r="G21" s="259">
        <v>7.8310000000000001E-4</v>
      </c>
      <c r="H21" s="260"/>
      <c r="I21" s="323">
        <v>0</v>
      </c>
      <c r="J21" s="327">
        <v>0</v>
      </c>
      <c r="K21" s="259">
        <v>0.11676881</v>
      </c>
      <c r="L21" s="259">
        <v>4.6985400000000002E-3</v>
      </c>
      <c r="M21" s="259">
        <v>1.9578E-4</v>
      </c>
      <c r="N21" s="58"/>
      <c r="O21" s="323">
        <v>0</v>
      </c>
      <c r="P21" s="327">
        <v>0</v>
      </c>
      <c r="Q21" s="259">
        <v>0.3736602</v>
      </c>
      <c r="R21" s="259">
        <v>1.503533E-2</v>
      </c>
      <c r="S21" s="259">
        <v>6.2648000000000001E-4</v>
      </c>
    </row>
    <row r="22" spans="1:19" s="57" customFormat="1" ht="16.5" customHeight="1" x14ac:dyDescent="0.25">
      <c r="A22" s="257"/>
      <c r="B22" s="261" t="s">
        <v>103</v>
      </c>
      <c r="C22" s="323">
        <v>0</v>
      </c>
      <c r="D22" s="325">
        <v>1.98939457</v>
      </c>
      <c r="E22" s="259">
        <v>0.55398552999999995</v>
      </c>
      <c r="F22" s="259">
        <v>2.1561230000000001E-2</v>
      </c>
      <c r="G22" s="259">
        <v>8.9839E-4</v>
      </c>
      <c r="H22" s="260"/>
      <c r="I22" s="323">
        <v>0</v>
      </c>
      <c r="J22" s="325">
        <v>0.49734864000000001</v>
      </c>
      <c r="K22" s="259">
        <v>0.13849638</v>
      </c>
      <c r="L22" s="259">
        <v>5.3903099999999997E-3</v>
      </c>
      <c r="M22" s="259">
        <v>2.2459999999999998E-4</v>
      </c>
      <c r="N22" s="58"/>
      <c r="O22" s="323">
        <v>0</v>
      </c>
      <c r="P22" s="325">
        <v>1.59151566</v>
      </c>
      <c r="Q22" s="259">
        <v>0.44318842000000003</v>
      </c>
      <c r="R22" s="259">
        <v>1.7248989999999999E-2</v>
      </c>
      <c r="S22" s="259">
        <v>7.1871000000000001E-4</v>
      </c>
    </row>
    <row r="23" spans="1:19" s="57" customFormat="1" ht="16.5" customHeight="1" x14ac:dyDescent="0.25">
      <c r="A23" s="257"/>
      <c r="B23" s="261" t="s">
        <v>54</v>
      </c>
      <c r="C23" s="323">
        <v>0</v>
      </c>
      <c r="D23" s="326">
        <v>0</v>
      </c>
      <c r="E23" s="259">
        <v>0.79607092999999995</v>
      </c>
      <c r="F23" s="259">
        <v>3.1999390000000003E-2</v>
      </c>
      <c r="G23" s="259">
        <v>1.3333099999999999E-3</v>
      </c>
      <c r="H23" s="260"/>
      <c r="I23" s="323">
        <v>0</v>
      </c>
      <c r="J23" s="326">
        <v>0</v>
      </c>
      <c r="K23" s="259">
        <v>0.19901773</v>
      </c>
      <c r="L23" s="259">
        <v>7.9998499999999993E-3</v>
      </c>
      <c r="M23" s="259">
        <v>3.3333000000000001E-4</v>
      </c>
      <c r="N23" s="58"/>
      <c r="O23" s="323">
        <v>0</v>
      </c>
      <c r="P23" s="326">
        <v>0</v>
      </c>
      <c r="Q23" s="259">
        <v>0.63685674999999997</v>
      </c>
      <c r="R23" s="259">
        <v>2.5599509999999999E-2</v>
      </c>
      <c r="S23" s="259">
        <v>1.0666499999999999E-3</v>
      </c>
    </row>
    <row r="24" spans="1:19" s="57" customFormat="1" ht="16.5" customHeight="1" x14ac:dyDescent="0.25">
      <c r="A24" s="257"/>
      <c r="B24" s="261" t="s">
        <v>55</v>
      </c>
      <c r="C24" s="324">
        <v>0</v>
      </c>
      <c r="D24" s="327">
        <v>0</v>
      </c>
      <c r="E24" s="259">
        <v>1.03662995</v>
      </c>
      <c r="F24" s="259">
        <v>4.0328000000000003E-2</v>
      </c>
      <c r="G24" s="259">
        <v>1.68034E-3</v>
      </c>
      <c r="H24" s="260"/>
      <c r="I24" s="324">
        <v>0</v>
      </c>
      <c r="J24" s="327">
        <v>0</v>
      </c>
      <c r="K24" s="259">
        <v>0.25915748999999999</v>
      </c>
      <c r="L24" s="259">
        <v>1.0082000000000001E-2</v>
      </c>
      <c r="M24" s="259">
        <v>4.2008999999999997E-4</v>
      </c>
      <c r="N24" s="58"/>
      <c r="O24" s="324">
        <v>0</v>
      </c>
      <c r="P24" s="327">
        <v>0</v>
      </c>
      <c r="Q24" s="259">
        <v>0.82930395999999995</v>
      </c>
      <c r="R24" s="259">
        <v>3.2262399999999997E-2</v>
      </c>
      <c r="S24" s="259">
        <v>1.3442699999999998E-3</v>
      </c>
    </row>
    <row r="25" spans="1:19" s="57" customFormat="1" ht="16.5" customHeight="1" x14ac:dyDescent="0.25">
      <c r="A25" s="257"/>
      <c r="B25" s="262"/>
      <c r="C25" s="262"/>
      <c r="D25" s="262"/>
      <c r="E25" s="262"/>
      <c r="F25" s="262"/>
      <c r="G25" s="262"/>
      <c r="H25" s="262"/>
      <c r="I25" s="262"/>
      <c r="J25" s="262"/>
      <c r="K25" s="262"/>
      <c r="L25" s="262"/>
      <c r="M25" s="262"/>
      <c r="N25" s="58"/>
    </row>
    <row r="26" spans="1:19" s="54" customFormat="1" ht="16.5" customHeight="1" x14ac:dyDescent="0.25">
      <c r="A26" s="264"/>
      <c r="B26" s="249" t="s">
        <v>94</v>
      </c>
      <c r="C26" s="318" t="s">
        <v>69</v>
      </c>
      <c r="D26" s="318"/>
      <c r="E26" s="318"/>
      <c r="F26" s="318"/>
      <c r="G26" s="318"/>
      <c r="H26" s="250"/>
      <c r="I26" s="318" t="s">
        <v>70</v>
      </c>
      <c r="J26" s="318"/>
      <c r="K26" s="318"/>
      <c r="L26" s="318"/>
      <c r="M26" s="318"/>
    </row>
    <row r="27" spans="1:19" s="54" customFormat="1" ht="16.5" customHeight="1" x14ac:dyDescent="0.25">
      <c r="A27" s="252"/>
      <c r="B27" s="251" t="s">
        <v>95</v>
      </c>
      <c r="C27" s="252"/>
      <c r="D27" s="252"/>
      <c r="E27" s="252"/>
      <c r="F27" s="252"/>
      <c r="G27" s="252"/>
      <c r="H27" s="250"/>
      <c r="I27" s="252"/>
      <c r="J27" s="252"/>
      <c r="K27" s="252"/>
      <c r="L27" s="252"/>
      <c r="M27" s="252"/>
    </row>
    <row r="28" spans="1:19" s="54" customFormat="1" ht="16.5" customHeight="1" x14ac:dyDescent="0.25">
      <c r="A28" s="252"/>
      <c r="B28" s="252"/>
      <c r="C28" s="253" t="s">
        <v>60</v>
      </c>
      <c r="D28" s="253" t="s">
        <v>61</v>
      </c>
      <c r="E28" s="253" t="s">
        <v>42</v>
      </c>
      <c r="F28" s="253" t="s">
        <v>62</v>
      </c>
      <c r="G28" s="253" t="s">
        <v>63</v>
      </c>
      <c r="H28" s="254"/>
      <c r="I28" s="253" t="s">
        <v>60</v>
      </c>
      <c r="J28" s="253" t="s">
        <v>61</v>
      </c>
      <c r="K28" s="253" t="s">
        <v>42</v>
      </c>
      <c r="L28" s="253" t="s">
        <v>62</v>
      </c>
      <c r="M28" s="253" t="s">
        <v>63</v>
      </c>
    </row>
    <row r="29" spans="1:19" s="54" customFormat="1" ht="16.5" customHeight="1" x14ac:dyDescent="0.25">
      <c r="A29" s="255"/>
      <c r="B29" s="255"/>
      <c r="C29" s="256" t="s">
        <v>64</v>
      </c>
      <c r="D29" s="256" t="s">
        <v>65</v>
      </c>
      <c r="E29" s="256" t="s">
        <v>66</v>
      </c>
      <c r="F29" s="256" t="s">
        <v>67</v>
      </c>
      <c r="G29" s="256" t="s">
        <v>68</v>
      </c>
      <c r="H29" s="254"/>
      <c r="I29" s="256" t="s">
        <v>64</v>
      </c>
      <c r="J29" s="256" t="s">
        <v>65</v>
      </c>
      <c r="K29" s="256" t="s">
        <v>66</v>
      </c>
      <c r="L29" s="256" t="s">
        <v>67</v>
      </c>
      <c r="M29" s="256" t="s">
        <v>68</v>
      </c>
    </row>
    <row r="30" spans="1:19" s="57" customFormat="1" ht="16.5" customHeight="1" x14ac:dyDescent="0.25">
      <c r="A30" s="257"/>
      <c r="B30" s="257"/>
      <c r="C30" s="262"/>
      <c r="D30" s="262"/>
      <c r="E30" s="262"/>
      <c r="F30" s="262"/>
      <c r="G30" s="262"/>
      <c r="H30" s="262"/>
      <c r="I30" s="262"/>
      <c r="J30" s="262"/>
      <c r="K30" s="262"/>
      <c r="L30" s="262"/>
      <c r="M30" s="262"/>
      <c r="N30" s="58"/>
    </row>
    <row r="31" spans="1:19" s="57" customFormat="1" ht="16.5" customHeight="1" x14ac:dyDescent="0.25">
      <c r="A31" s="257"/>
      <c r="B31" s="258" t="s">
        <v>96</v>
      </c>
      <c r="C31" s="322">
        <v>4.90084959</v>
      </c>
      <c r="D31" s="325">
        <v>2.2386140999999999</v>
      </c>
      <c r="E31" s="259">
        <v>1.0707685</v>
      </c>
      <c r="F31" s="259">
        <v>4.1660580000000003E-2</v>
      </c>
      <c r="G31" s="259">
        <v>1.7358599999999999E-3</v>
      </c>
      <c r="H31" s="263"/>
      <c r="I31" s="322">
        <v>1.2252124</v>
      </c>
      <c r="J31" s="325">
        <v>0.55965352999999995</v>
      </c>
      <c r="K31" s="259">
        <v>0.26769212999999997</v>
      </c>
      <c r="L31" s="259">
        <v>1.041514E-2</v>
      </c>
      <c r="M31" s="259">
        <v>4.3396999999999999E-4</v>
      </c>
      <c r="N31" s="59"/>
    </row>
    <row r="32" spans="1:19" s="57" customFormat="1" ht="16.5" customHeight="1" x14ac:dyDescent="0.25">
      <c r="A32" s="257"/>
      <c r="B32" s="261" t="s">
        <v>97</v>
      </c>
      <c r="C32" s="323">
        <v>0</v>
      </c>
      <c r="D32" s="326">
        <v>0</v>
      </c>
      <c r="E32" s="259">
        <v>0.86450987000000001</v>
      </c>
      <c r="F32" s="259">
        <v>3.7243100000000001E-2</v>
      </c>
      <c r="G32" s="259">
        <v>1.5517999999999999E-3</v>
      </c>
      <c r="H32" s="263"/>
      <c r="I32" s="323">
        <v>0</v>
      </c>
      <c r="J32" s="326">
        <v>0</v>
      </c>
      <c r="K32" s="259">
        <v>0.21612746999999999</v>
      </c>
      <c r="L32" s="259">
        <v>9.3107799999999994E-3</v>
      </c>
      <c r="M32" s="259">
        <v>3.8794999999999997E-4</v>
      </c>
      <c r="N32" s="59"/>
    </row>
    <row r="33" spans="1:14" s="57" customFormat="1" ht="16.5" customHeight="1" x14ac:dyDescent="0.25">
      <c r="A33" s="257"/>
      <c r="B33" s="261" t="s">
        <v>98</v>
      </c>
      <c r="C33" s="323">
        <v>0</v>
      </c>
      <c r="D33" s="327">
        <v>0</v>
      </c>
      <c r="E33" s="259">
        <v>0.74860141999999996</v>
      </c>
      <c r="F33" s="259">
        <v>2.911306E-2</v>
      </c>
      <c r="G33" s="259">
        <v>1.21305E-3</v>
      </c>
      <c r="H33" s="263"/>
      <c r="I33" s="323">
        <v>0</v>
      </c>
      <c r="J33" s="327">
        <v>0</v>
      </c>
      <c r="K33" s="259">
        <v>0.18715034999999999</v>
      </c>
      <c r="L33" s="259">
        <v>7.2782699999999999E-3</v>
      </c>
      <c r="M33" s="259">
        <v>3.0327000000000002E-4</v>
      </c>
      <c r="N33" s="59"/>
    </row>
    <row r="34" spans="1:14" s="57" customFormat="1" ht="16.5" customHeight="1" x14ac:dyDescent="0.25">
      <c r="A34" s="257"/>
      <c r="B34" s="261" t="s">
        <v>47</v>
      </c>
      <c r="C34" s="323">
        <v>0</v>
      </c>
      <c r="D34" s="325">
        <v>1.1974185399999999</v>
      </c>
      <c r="E34" s="259">
        <v>0.54016761000000002</v>
      </c>
      <c r="F34" s="259">
        <v>2.1711439999999999E-2</v>
      </c>
      <c r="G34" s="259">
        <v>9.0465000000000001E-4</v>
      </c>
      <c r="H34" s="263"/>
      <c r="I34" s="323">
        <v>0</v>
      </c>
      <c r="J34" s="325">
        <v>0.29935463000000001</v>
      </c>
      <c r="K34" s="259">
        <v>0.13504189999999999</v>
      </c>
      <c r="L34" s="259">
        <v>5.4278599999999996E-3</v>
      </c>
      <c r="M34" s="259">
        <v>2.2616999999999998E-4</v>
      </c>
      <c r="N34" s="59"/>
    </row>
    <row r="35" spans="1:14" s="57" customFormat="1" ht="16.5" customHeight="1" x14ac:dyDescent="0.25">
      <c r="A35" s="257"/>
      <c r="B35" s="261" t="s">
        <v>99</v>
      </c>
      <c r="C35" s="323">
        <v>0</v>
      </c>
      <c r="D35" s="326">
        <v>0</v>
      </c>
      <c r="E35" s="259">
        <v>0.49448901000000001</v>
      </c>
      <c r="F35" s="259">
        <v>1.9244230000000001E-2</v>
      </c>
      <c r="G35" s="259">
        <v>8.0185E-4</v>
      </c>
      <c r="H35" s="263"/>
      <c r="I35" s="323">
        <v>0</v>
      </c>
      <c r="J35" s="326">
        <v>0</v>
      </c>
      <c r="K35" s="259">
        <v>0.12362225</v>
      </c>
      <c r="L35" s="259">
        <v>4.8110599999999998E-3</v>
      </c>
      <c r="M35" s="259">
        <v>2.0046999999999998E-4</v>
      </c>
      <c r="N35" s="59"/>
    </row>
    <row r="36" spans="1:14" s="57" customFormat="1" ht="16.5" customHeight="1" x14ac:dyDescent="0.25">
      <c r="A36" s="257"/>
      <c r="B36" s="261" t="s">
        <v>100</v>
      </c>
      <c r="C36" s="323">
        <v>0</v>
      </c>
      <c r="D36" s="327">
        <v>0</v>
      </c>
      <c r="E36" s="259">
        <v>0.40180252999999999</v>
      </c>
      <c r="F36" s="259">
        <v>1.6166090000000001E-2</v>
      </c>
      <c r="G36" s="259">
        <v>6.7359000000000006E-4</v>
      </c>
      <c r="H36" s="263"/>
      <c r="I36" s="323">
        <v>0</v>
      </c>
      <c r="J36" s="327">
        <v>0</v>
      </c>
      <c r="K36" s="259">
        <v>0.10045063</v>
      </c>
      <c r="L36" s="259">
        <v>4.0415199999999998E-3</v>
      </c>
      <c r="M36" s="259">
        <v>1.684E-4</v>
      </c>
      <c r="N36" s="59"/>
    </row>
    <row r="37" spans="1:14" s="57" customFormat="1" ht="16.5" customHeight="1" x14ac:dyDescent="0.25">
      <c r="A37" s="257"/>
      <c r="B37" s="261" t="s">
        <v>101</v>
      </c>
      <c r="C37" s="323">
        <v>0</v>
      </c>
      <c r="D37" s="325">
        <v>0.97124096999999998</v>
      </c>
      <c r="E37" s="259">
        <v>0.39209482000000001</v>
      </c>
      <c r="F37" s="259">
        <v>1.52497E-2</v>
      </c>
      <c r="G37" s="259">
        <v>6.354100000000001E-4</v>
      </c>
      <c r="H37" s="263"/>
      <c r="I37" s="323">
        <v>0</v>
      </c>
      <c r="J37" s="325">
        <v>0.24281024000000001</v>
      </c>
      <c r="K37" s="259">
        <v>9.802371E-2</v>
      </c>
      <c r="L37" s="259">
        <v>3.81242E-3</v>
      </c>
      <c r="M37" s="259">
        <v>1.5886000000000001E-4</v>
      </c>
      <c r="N37" s="59"/>
    </row>
    <row r="38" spans="1:14" s="57" customFormat="1" ht="16.5" customHeight="1" x14ac:dyDescent="0.25">
      <c r="A38" s="257"/>
      <c r="B38" s="261" t="s">
        <v>102</v>
      </c>
      <c r="C38" s="323">
        <v>0</v>
      </c>
      <c r="D38" s="326">
        <v>0</v>
      </c>
      <c r="E38" s="259">
        <v>0.37273982</v>
      </c>
      <c r="F38" s="259">
        <v>1.4521279999999999E-2</v>
      </c>
      <c r="G38" s="259">
        <v>6.0506000000000004E-4</v>
      </c>
      <c r="H38" s="263"/>
      <c r="I38" s="323">
        <v>0</v>
      </c>
      <c r="J38" s="326">
        <v>0</v>
      </c>
      <c r="K38" s="259">
        <v>9.3184959999999997E-2</v>
      </c>
      <c r="L38" s="259">
        <v>3.6303199999999998E-3</v>
      </c>
      <c r="M38" s="259">
        <v>1.5127000000000001E-4</v>
      </c>
      <c r="N38" s="59"/>
    </row>
    <row r="39" spans="1:14" s="57" customFormat="1" ht="16.5" customHeight="1" x14ac:dyDescent="0.25">
      <c r="A39" s="257"/>
      <c r="B39" s="261" t="s">
        <v>52</v>
      </c>
      <c r="C39" s="323">
        <v>0</v>
      </c>
      <c r="D39" s="327">
        <v>0</v>
      </c>
      <c r="E39" s="259">
        <v>0.40059410000000001</v>
      </c>
      <c r="F39" s="259">
        <v>1.6119100000000001E-2</v>
      </c>
      <c r="G39" s="259">
        <v>6.716300000000001E-4</v>
      </c>
      <c r="H39" s="263"/>
      <c r="I39" s="323">
        <v>0</v>
      </c>
      <c r="J39" s="327">
        <v>0</v>
      </c>
      <c r="K39" s="259">
        <v>0.10014853</v>
      </c>
      <c r="L39" s="259">
        <v>4.0297700000000002E-3</v>
      </c>
      <c r="M39" s="259">
        <v>1.6790999999999998E-4</v>
      </c>
      <c r="N39" s="59"/>
    </row>
    <row r="40" spans="1:14" s="57" customFormat="1" ht="16.5" customHeight="1" x14ac:dyDescent="0.25">
      <c r="A40" s="257"/>
      <c r="B40" s="261" t="s">
        <v>103</v>
      </c>
      <c r="C40" s="323">
        <v>0</v>
      </c>
      <c r="D40" s="325">
        <v>1.7062341400000001</v>
      </c>
      <c r="E40" s="259">
        <v>0.47513401</v>
      </c>
      <c r="F40" s="259">
        <v>1.849232E-2</v>
      </c>
      <c r="G40" s="259">
        <v>7.7052000000000002E-4</v>
      </c>
      <c r="H40" s="263"/>
      <c r="I40" s="323">
        <v>0</v>
      </c>
      <c r="J40" s="325">
        <v>0.42655853999999999</v>
      </c>
      <c r="K40" s="259">
        <v>0.1187835</v>
      </c>
      <c r="L40" s="259">
        <v>4.6230799999999999E-3</v>
      </c>
      <c r="M40" s="259">
        <v>1.9263E-4</v>
      </c>
      <c r="N40" s="59"/>
    </row>
    <row r="41" spans="1:14" s="57" customFormat="1" ht="16.5" customHeight="1" x14ac:dyDescent="0.25">
      <c r="A41" s="257"/>
      <c r="B41" s="261" t="s">
        <v>54</v>
      </c>
      <c r="C41" s="323">
        <v>0</v>
      </c>
      <c r="D41" s="326">
        <v>0</v>
      </c>
      <c r="E41" s="259">
        <v>0.68276219999999999</v>
      </c>
      <c r="F41" s="259">
        <v>2.7444759999999999E-2</v>
      </c>
      <c r="G41" s="259">
        <v>1.14354E-3</v>
      </c>
      <c r="H41" s="263"/>
      <c r="I41" s="323">
        <v>0</v>
      </c>
      <c r="J41" s="326">
        <v>0</v>
      </c>
      <c r="K41" s="259">
        <v>0.17069055</v>
      </c>
      <c r="L41" s="259">
        <v>6.8611899999999997E-3</v>
      </c>
      <c r="M41" s="259">
        <v>2.8589000000000002E-4</v>
      </c>
      <c r="N41" s="59"/>
    </row>
    <row r="42" spans="1:14" s="57" customFormat="1" ht="16.5" customHeight="1" x14ac:dyDescent="0.25">
      <c r="A42" s="257"/>
      <c r="B42" s="261" t="s">
        <v>55</v>
      </c>
      <c r="C42" s="324">
        <v>0</v>
      </c>
      <c r="D42" s="327">
        <v>0</v>
      </c>
      <c r="E42" s="259">
        <v>0.88908125000000005</v>
      </c>
      <c r="F42" s="259">
        <v>3.4587909999999999E-2</v>
      </c>
      <c r="G42" s="259">
        <v>1.4411699999999999E-3</v>
      </c>
      <c r="H42" s="263"/>
      <c r="I42" s="324">
        <v>0</v>
      </c>
      <c r="J42" s="327">
        <v>0</v>
      </c>
      <c r="K42" s="259">
        <v>0.22227031</v>
      </c>
      <c r="L42" s="259">
        <v>8.6469800000000003E-3</v>
      </c>
      <c r="M42" s="259">
        <v>3.6029999999999998E-4</v>
      </c>
      <c r="N42" s="59"/>
    </row>
    <row r="43" spans="1:14" s="57" customFormat="1" ht="16.5" customHeight="1" x14ac:dyDescent="0.25">
      <c r="A43" s="55"/>
      <c r="B43" s="56"/>
      <c r="C43" s="62"/>
      <c r="D43" s="63"/>
      <c r="E43" s="64"/>
      <c r="F43" s="64"/>
      <c r="G43" s="65"/>
      <c r="I43" s="62"/>
      <c r="J43" s="63"/>
      <c r="K43" s="64"/>
      <c r="L43" s="64"/>
      <c r="M43" s="65"/>
    </row>
    <row r="44" spans="1:14" s="47" customFormat="1" ht="16.5" hidden="1" customHeight="1" x14ac:dyDescent="0.25">
      <c r="A44" s="29"/>
      <c r="B44" s="29"/>
      <c r="C44" s="29"/>
      <c r="D44" s="29"/>
      <c r="E44" s="29"/>
      <c r="F44" s="29"/>
      <c r="G44" s="29"/>
      <c r="I44" s="29"/>
      <c r="J44" s="29"/>
      <c r="K44" s="29"/>
      <c r="L44" s="29"/>
      <c r="M44" s="29"/>
    </row>
    <row r="45" spans="1:14" s="47" customFormat="1" ht="16.5" hidden="1" customHeight="1" x14ac:dyDescent="0.25">
      <c r="A45" s="29"/>
      <c r="B45" s="29"/>
      <c r="C45" s="29"/>
      <c r="D45" s="29"/>
      <c r="E45" s="29"/>
      <c r="F45" s="29"/>
      <c r="G45" s="29"/>
      <c r="I45" s="29"/>
      <c r="J45" s="29"/>
      <c r="K45" s="29"/>
      <c r="L45" s="29"/>
      <c r="M45" s="29"/>
    </row>
    <row r="46" spans="1:14" s="47" customFormat="1" ht="16.5" hidden="1" customHeight="1" x14ac:dyDescent="0.25">
      <c r="A46" s="29"/>
      <c r="B46" s="29"/>
      <c r="C46" s="29"/>
      <c r="D46" s="29"/>
      <c r="E46" s="29"/>
      <c r="F46" s="29"/>
      <c r="G46" s="29"/>
      <c r="I46" s="29"/>
      <c r="J46"/>
      <c r="K46"/>
      <c r="L46"/>
      <c r="M46" s="29"/>
    </row>
    <row r="47" spans="1:14" s="47" customFormat="1" ht="16.5" hidden="1" customHeight="1" x14ac:dyDescent="0.25">
      <c r="A47" s="29"/>
      <c r="B47" s="29"/>
      <c r="C47" s="29"/>
      <c r="D47" s="29"/>
      <c r="E47" s="29"/>
      <c r="F47" s="29"/>
      <c r="G47" s="29"/>
      <c r="I47" s="29"/>
      <c r="J47"/>
      <c r="K47"/>
      <c r="L47"/>
      <c r="M47" s="29"/>
    </row>
    <row r="48" spans="1:14" s="47" customFormat="1" ht="16.5" hidden="1" customHeight="1" x14ac:dyDescent="0.25">
      <c r="A48" s="29"/>
      <c r="B48" s="29"/>
      <c r="C48" s="29"/>
      <c r="D48" s="29"/>
      <c r="E48" s="29"/>
      <c r="F48" s="29"/>
      <c r="G48" s="29"/>
      <c r="I48" s="29"/>
      <c r="J48"/>
      <c r="K48"/>
      <c r="L48"/>
      <c r="M48" s="29"/>
    </row>
    <row r="49" spans="1:13" s="47" customFormat="1" ht="16.5" hidden="1" customHeight="1" x14ac:dyDescent="0.25">
      <c r="A49" s="29"/>
      <c r="B49" s="29"/>
      <c r="C49" s="29"/>
      <c r="D49" s="29"/>
      <c r="E49" s="29"/>
      <c r="F49" s="29"/>
      <c r="G49" s="29"/>
      <c r="I49" s="29"/>
      <c r="J49"/>
      <c r="K49"/>
      <c r="L49"/>
      <c r="M49" s="29"/>
    </row>
    <row r="50" spans="1:13" s="47" customFormat="1" ht="16.5" hidden="1" customHeight="1" x14ac:dyDescent="0.25">
      <c r="A50" s="29"/>
      <c r="B50" s="29"/>
      <c r="C50" s="29"/>
      <c r="D50" s="29"/>
      <c r="E50" s="29"/>
      <c r="F50" s="29"/>
      <c r="G50" s="29"/>
      <c r="I50" s="29"/>
      <c r="J50"/>
      <c r="K50"/>
      <c r="L50"/>
      <c r="M50" s="29"/>
    </row>
    <row r="51" spans="1:13" s="47" customFormat="1" ht="16.5" hidden="1" customHeight="1" x14ac:dyDescent="0.25">
      <c r="A51" s="29"/>
      <c r="B51" s="29"/>
      <c r="C51" s="29"/>
      <c r="D51" s="29"/>
      <c r="E51" s="29"/>
      <c r="F51" s="29"/>
      <c r="G51" s="29"/>
      <c r="I51" s="29"/>
      <c r="J51"/>
      <c r="K51"/>
      <c r="L51"/>
      <c r="M51" s="29"/>
    </row>
    <row r="52" spans="1:13" s="47" customFormat="1" ht="16.5" hidden="1" customHeight="1" x14ac:dyDescent="0.25">
      <c r="A52" s="29"/>
      <c r="B52" s="29"/>
      <c r="C52" s="29"/>
      <c r="D52" s="29"/>
      <c r="E52" s="29"/>
      <c r="F52" s="29"/>
      <c r="G52" s="29"/>
      <c r="I52" s="29"/>
      <c r="J52"/>
      <c r="K52"/>
      <c r="L52"/>
      <c r="M52" s="29"/>
    </row>
    <row r="53" spans="1:13" s="47" customFormat="1" ht="16.5" hidden="1" customHeight="1" x14ac:dyDescent="0.25">
      <c r="A53" s="29"/>
      <c r="B53" s="29"/>
      <c r="C53" s="29"/>
      <c r="D53" s="29"/>
      <c r="E53" s="29"/>
      <c r="F53" s="29"/>
      <c r="G53" s="29"/>
      <c r="I53" s="29"/>
      <c r="J53"/>
      <c r="K53"/>
      <c r="L53"/>
      <c r="M53" s="29"/>
    </row>
    <row r="54" spans="1:13" s="47" customFormat="1" ht="16.5" hidden="1" customHeight="1" x14ac:dyDescent="0.25">
      <c r="A54" s="29"/>
      <c r="B54" s="29"/>
      <c r="C54" s="29"/>
      <c r="D54" s="29"/>
      <c r="E54" s="29"/>
      <c r="F54" s="29"/>
      <c r="G54" s="29"/>
      <c r="I54" s="29"/>
      <c r="J54"/>
      <c r="K54"/>
      <c r="L54"/>
      <c r="M54" s="29"/>
    </row>
    <row r="55" spans="1:13" s="47" customFormat="1" ht="16.5" hidden="1" customHeight="1" x14ac:dyDescent="0.25">
      <c r="A55" s="29"/>
      <c r="B55" s="29"/>
      <c r="C55" s="29"/>
      <c r="D55" s="29"/>
      <c r="E55" s="29"/>
      <c r="F55" s="29"/>
      <c r="G55" s="29"/>
      <c r="I55" s="29"/>
      <c r="J55"/>
      <c r="K55"/>
      <c r="L55"/>
      <c r="M55" s="29"/>
    </row>
    <row r="56" spans="1:13" s="47" customFormat="1" ht="16.5" hidden="1" customHeight="1" x14ac:dyDescent="0.25">
      <c r="A56" s="29"/>
      <c r="B56" s="29"/>
      <c r="C56" s="29"/>
      <c r="D56" s="29"/>
      <c r="E56" s="29"/>
      <c r="F56" s="29"/>
      <c r="G56" s="29"/>
      <c r="I56" s="29"/>
      <c r="J56"/>
      <c r="K56"/>
      <c r="L56"/>
      <c r="M56" s="29"/>
    </row>
    <row r="57" spans="1:13" s="47" customFormat="1" ht="16.5" hidden="1" customHeight="1" x14ac:dyDescent="0.25">
      <c r="A57" s="29"/>
      <c r="B57" s="29"/>
      <c r="C57" s="29"/>
      <c r="D57" s="29"/>
      <c r="E57" s="29"/>
      <c r="F57" s="29"/>
      <c r="G57" s="29"/>
      <c r="I57" s="29"/>
      <c r="J57"/>
      <c r="K57"/>
      <c r="L57"/>
      <c r="M57" s="29"/>
    </row>
    <row r="58" spans="1:13" s="47" customFormat="1" ht="16.5" hidden="1" customHeight="1" x14ac:dyDescent="0.25">
      <c r="A58" s="29"/>
      <c r="B58" s="29"/>
      <c r="C58" s="29"/>
      <c r="D58" s="29"/>
      <c r="E58" s="29"/>
      <c r="F58" s="29"/>
      <c r="G58" s="29"/>
      <c r="I58" s="29"/>
      <c r="J58" s="29"/>
      <c r="K58" s="29"/>
      <c r="L58" s="29"/>
      <c r="M58" s="29"/>
    </row>
    <row r="59" spans="1:13" s="47" customFormat="1" ht="16.5" hidden="1" customHeight="1" x14ac:dyDescent="0.25">
      <c r="A59" s="29"/>
      <c r="B59" s="29"/>
      <c r="C59" s="29"/>
      <c r="D59" s="29"/>
      <c r="E59" s="29"/>
      <c r="F59" s="29"/>
      <c r="G59" s="29"/>
      <c r="I59" s="29"/>
      <c r="J59" s="29"/>
      <c r="K59" s="29"/>
      <c r="L59" s="29"/>
      <c r="M59" s="29"/>
    </row>
    <row r="60" spans="1:13" s="47" customFormat="1" ht="16.5" hidden="1" customHeight="1" x14ac:dyDescent="0.25">
      <c r="A60" s="29"/>
      <c r="B60" s="29"/>
      <c r="C60" s="29"/>
      <c r="D60" s="29"/>
      <c r="E60" s="29"/>
      <c r="F60" s="29"/>
      <c r="G60" s="29"/>
      <c r="I60" s="29"/>
      <c r="J60" s="29"/>
      <c r="K60" s="29"/>
      <c r="L60" s="29"/>
      <c r="M60" s="29"/>
    </row>
    <row r="61" spans="1:13" s="47" customFormat="1" ht="16.5" hidden="1" customHeight="1" x14ac:dyDescent="0.25">
      <c r="A61" s="29"/>
      <c r="B61" s="29"/>
      <c r="C61" s="29"/>
      <c r="D61" s="29"/>
      <c r="E61" s="29"/>
      <c r="F61" s="29"/>
      <c r="G61" s="29"/>
      <c r="I61" s="29"/>
      <c r="J61" s="29"/>
      <c r="K61" s="29"/>
      <c r="L61" s="29"/>
      <c r="M61" s="29"/>
    </row>
    <row r="62" spans="1:13" s="47" customFormat="1" ht="16.5" hidden="1" customHeight="1" x14ac:dyDescent="0.25">
      <c r="A62" s="29"/>
      <c r="B62" s="29"/>
      <c r="C62" s="29"/>
      <c r="D62" s="29"/>
      <c r="E62" s="29"/>
      <c r="F62" s="29"/>
      <c r="G62" s="29"/>
      <c r="I62" s="29"/>
      <c r="J62" s="29"/>
      <c r="K62" s="29"/>
      <c r="L62" s="29"/>
      <c r="M62" s="29"/>
    </row>
    <row r="63" spans="1:13" s="47" customFormat="1" ht="16.5" hidden="1" customHeight="1" x14ac:dyDescent="0.25">
      <c r="A63" s="29"/>
      <c r="B63" s="29"/>
      <c r="C63" s="29"/>
      <c r="D63" s="29"/>
      <c r="E63" s="29"/>
      <c r="F63" s="29"/>
      <c r="G63" s="29"/>
      <c r="I63" s="29"/>
      <c r="J63" s="29"/>
      <c r="K63" s="29"/>
      <c r="L63" s="29"/>
      <c r="M63" s="29"/>
    </row>
    <row r="64" spans="1:13" s="47" customFormat="1" ht="16.5" hidden="1" customHeight="1" x14ac:dyDescent="0.25">
      <c r="A64" s="29"/>
      <c r="B64" s="29"/>
      <c r="C64" s="29"/>
      <c r="D64" s="29"/>
      <c r="E64" s="29"/>
      <c r="F64" s="29"/>
      <c r="G64" s="29"/>
      <c r="I64" s="29"/>
      <c r="J64" s="29"/>
      <c r="K64" s="29"/>
      <c r="L64" s="29"/>
      <c r="M64" s="29"/>
    </row>
    <row r="65" spans="1:13" s="47" customFormat="1" ht="16.5" hidden="1" customHeight="1" x14ac:dyDescent="0.25">
      <c r="A65" s="29"/>
      <c r="B65" s="29"/>
      <c r="C65" s="29"/>
      <c r="D65" s="29"/>
      <c r="E65" s="29"/>
      <c r="F65" s="29"/>
      <c r="G65" s="29"/>
      <c r="I65" s="29"/>
      <c r="J65" s="29"/>
      <c r="K65" s="29"/>
      <c r="L65" s="29"/>
      <c r="M65" s="29"/>
    </row>
    <row r="66" spans="1:13" s="47" customFormat="1" ht="16.5" hidden="1" customHeight="1" x14ac:dyDescent="0.25">
      <c r="A66" s="29"/>
      <c r="B66" s="29"/>
      <c r="C66" s="29"/>
      <c r="D66" s="29"/>
      <c r="E66" s="29"/>
      <c r="F66" s="29"/>
      <c r="G66" s="29"/>
      <c r="I66" s="29"/>
      <c r="J66" s="29"/>
      <c r="K66" s="29"/>
      <c r="L66" s="29"/>
      <c r="M66" s="29"/>
    </row>
    <row r="67" spans="1:13" s="47" customFormat="1" ht="16.5" hidden="1" customHeight="1" x14ac:dyDescent="0.25">
      <c r="A67" s="29"/>
      <c r="B67" s="29"/>
      <c r="C67" s="29"/>
      <c r="D67" s="29"/>
      <c r="E67" s="29"/>
      <c r="F67" s="29"/>
      <c r="G67" s="29"/>
      <c r="I67" s="29"/>
      <c r="J67" s="29"/>
      <c r="K67" s="29"/>
      <c r="L67" s="29"/>
      <c r="M67" s="29"/>
    </row>
    <row r="68" spans="1:13" s="47" customFormat="1" ht="16.5" hidden="1" customHeight="1" x14ac:dyDescent="0.25">
      <c r="A68" s="29"/>
      <c r="B68" s="29"/>
      <c r="C68" s="29"/>
      <c r="D68" s="29"/>
      <c r="E68" s="29"/>
      <c r="F68" s="29"/>
      <c r="G68" s="29"/>
      <c r="I68" s="29"/>
      <c r="J68" s="29"/>
      <c r="K68" s="29"/>
      <c r="L68" s="29"/>
      <c r="M68" s="29"/>
    </row>
    <row r="69" spans="1:13" s="47" customFormat="1" ht="16.5" hidden="1" customHeight="1" x14ac:dyDescent="0.25">
      <c r="A69" s="29"/>
      <c r="B69" s="29"/>
      <c r="C69" s="29"/>
      <c r="D69" s="29"/>
      <c r="E69" s="29"/>
      <c r="F69" s="29"/>
      <c r="G69" s="29"/>
      <c r="I69" s="29"/>
      <c r="J69" s="29"/>
      <c r="K69" s="29"/>
      <c r="L69" s="29"/>
      <c r="M69" s="29"/>
    </row>
    <row r="70" spans="1:13" s="47" customFormat="1" ht="16.5" hidden="1" customHeight="1" x14ac:dyDescent="0.25">
      <c r="A70" s="29"/>
      <c r="B70" s="29"/>
      <c r="C70" s="29"/>
      <c r="D70" s="29"/>
      <c r="E70" s="29"/>
      <c r="F70" s="29"/>
      <c r="G70" s="29"/>
      <c r="I70" s="29"/>
      <c r="J70" s="29"/>
      <c r="K70" s="29"/>
      <c r="L70" s="29"/>
      <c r="M70" s="29"/>
    </row>
    <row r="71" spans="1:13" s="47" customFormat="1" ht="16.5" hidden="1" customHeight="1" x14ac:dyDescent="0.25">
      <c r="A71" s="29"/>
      <c r="B71" s="29"/>
      <c r="C71" s="29"/>
      <c r="D71" s="29"/>
      <c r="E71" s="29"/>
      <c r="F71" s="29"/>
      <c r="G71" s="29"/>
      <c r="I71" s="29"/>
      <c r="J71" s="29"/>
      <c r="K71" s="29"/>
      <c r="L71" s="29"/>
      <c r="M71" s="29"/>
    </row>
    <row r="72" spans="1:13" s="47" customFormat="1" ht="16.5" hidden="1" customHeight="1" x14ac:dyDescent="0.25">
      <c r="A72" s="29"/>
      <c r="B72" s="29"/>
      <c r="C72" s="29"/>
      <c r="D72" s="29"/>
      <c r="E72" s="29"/>
      <c r="F72" s="29"/>
      <c r="G72" s="29"/>
      <c r="I72" s="29"/>
      <c r="J72" s="29"/>
      <c r="K72" s="29"/>
      <c r="L72" s="29"/>
      <c r="M72" s="29"/>
    </row>
    <row r="73" spans="1:13" s="47" customFormat="1" ht="16.5" hidden="1" customHeight="1" x14ac:dyDescent="0.25">
      <c r="A73" s="29"/>
      <c r="B73" s="29"/>
      <c r="C73" s="29"/>
      <c r="D73" s="29"/>
      <c r="E73" s="29"/>
      <c r="F73" s="29"/>
      <c r="G73" s="29"/>
      <c r="I73" s="29"/>
      <c r="J73" s="29"/>
      <c r="K73" s="29"/>
      <c r="L73" s="29"/>
      <c r="M73" s="29"/>
    </row>
    <row r="74" spans="1:13" s="47" customFormat="1" ht="16.5" hidden="1" customHeight="1" x14ac:dyDescent="0.25">
      <c r="A74" s="29"/>
      <c r="B74" s="29"/>
      <c r="C74" s="29"/>
      <c r="D74" s="29"/>
      <c r="E74" s="29"/>
      <c r="F74" s="29"/>
      <c r="G74" s="29"/>
      <c r="I74" s="29"/>
      <c r="J74" s="29"/>
      <c r="K74" s="29"/>
      <c r="L74" s="29"/>
      <c r="M74" s="29"/>
    </row>
    <row r="75" spans="1:13" s="47" customFormat="1" ht="16.5" hidden="1" customHeight="1" x14ac:dyDescent="0.25">
      <c r="A75" s="29"/>
      <c r="B75" s="38" t="s">
        <v>71</v>
      </c>
      <c r="C75" s="29"/>
      <c r="D75" s="29"/>
      <c r="E75" s="29"/>
      <c r="F75" s="29"/>
      <c r="G75" s="29"/>
      <c r="I75" s="29"/>
      <c r="J75" s="29"/>
      <c r="K75" s="29"/>
      <c r="L75" s="29"/>
      <c r="M75" s="29"/>
    </row>
    <row r="76" spans="1:13" s="47" customFormat="1" ht="16.5" hidden="1" customHeight="1" x14ac:dyDescent="0.25">
      <c r="A76" s="29"/>
      <c r="B76" s="39"/>
      <c r="C76" s="29"/>
      <c r="D76" s="29"/>
      <c r="E76" s="29"/>
      <c r="F76" s="29"/>
      <c r="G76" s="29"/>
      <c r="I76" s="29"/>
      <c r="J76" s="29"/>
      <c r="K76" s="29"/>
      <c r="L76" s="29"/>
      <c r="M76" s="29"/>
    </row>
    <row r="77" spans="1:13" s="60" customFormat="1" ht="16.5" hidden="1" customHeight="1" x14ac:dyDescent="0.25">
      <c r="A77" s="42"/>
      <c r="B77" s="30" t="s">
        <v>72</v>
      </c>
      <c r="C77" s="41"/>
      <c r="D77" s="41"/>
      <c r="E77" s="42"/>
      <c r="F77" s="42"/>
      <c r="G77" s="42"/>
      <c r="I77" s="42"/>
      <c r="J77" s="42"/>
      <c r="K77" s="42"/>
      <c r="L77" s="42"/>
      <c r="M77" s="42"/>
    </row>
    <row r="78" spans="1:13" s="47" customFormat="1" ht="16.5" hidden="1" customHeight="1" x14ac:dyDescent="0.25">
      <c r="A78" s="29"/>
      <c r="B78" s="30" t="s">
        <v>73</v>
      </c>
      <c r="C78" s="29"/>
      <c r="D78" s="29"/>
      <c r="E78" s="29"/>
      <c r="F78" s="29"/>
      <c r="G78" s="29"/>
      <c r="I78" s="29"/>
      <c r="J78" s="29"/>
      <c r="K78" s="29"/>
      <c r="L78" s="29"/>
      <c r="M78" s="29"/>
    </row>
    <row r="79" spans="1:13" s="47" customFormat="1" ht="16.5" hidden="1" customHeight="1" x14ac:dyDescent="0.25">
      <c r="A79" s="29"/>
      <c r="B79" s="30" t="s">
        <v>74</v>
      </c>
      <c r="C79" s="21"/>
      <c r="D79" s="29"/>
      <c r="E79" s="29"/>
      <c r="F79" s="29"/>
      <c r="G79" s="29"/>
      <c r="I79" s="29"/>
      <c r="J79" s="29"/>
      <c r="K79" s="29"/>
      <c r="L79" s="29"/>
      <c r="M79" s="29"/>
    </row>
    <row r="80" spans="1:13" s="47" customFormat="1" ht="16.5" hidden="1" customHeight="1" x14ac:dyDescent="0.25">
      <c r="A80" s="29"/>
      <c r="B80" s="30" t="s">
        <v>75</v>
      </c>
      <c r="C80" s="29"/>
      <c r="D80" s="29"/>
      <c r="E80" s="29"/>
      <c r="F80" s="29"/>
      <c r="G80" s="29"/>
      <c r="I80" s="29"/>
      <c r="J80" s="29"/>
      <c r="K80" s="29"/>
      <c r="L80" s="29"/>
      <c r="M80" s="29"/>
    </row>
    <row r="81" spans="1:13" s="47" customFormat="1" ht="16.5" hidden="1" customHeight="1" x14ac:dyDescent="0.25">
      <c r="A81" s="29"/>
      <c r="B81" s="29"/>
      <c r="C81" s="29"/>
      <c r="D81" s="29"/>
      <c r="E81" s="29"/>
      <c r="F81" s="29"/>
      <c r="G81" s="29"/>
      <c r="I81" s="29"/>
      <c r="J81" s="29"/>
      <c r="K81" s="29"/>
      <c r="L81" s="29"/>
      <c r="M81" s="29"/>
    </row>
    <row r="82" spans="1:13" s="47" customFormat="1" ht="16.5" hidden="1" customHeight="1" x14ac:dyDescent="0.25">
      <c r="A82" s="29"/>
      <c r="B82" s="38" t="s">
        <v>76</v>
      </c>
      <c r="C82" s="43" t="s">
        <v>77</v>
      </c>
      <c r="D82" s="29"/>
      <c r="E82" s="29"/>
      <c r="F82" s="29"/>
      <c r="G82" s="29"/>
      <c r="I82" s="29"/>
      <c r="J82" s="29"/>
      <c r="K82" s="29"/>
      <c r="L82" s="29"/>
      <c r="M82" s="29"/>
    </row>
    <row r="83" spans="1:13" s="47" customFormat="1" ht="16.5" hidden="1" customHeight="1" x14ac:dyDescent="0.25">
      <c r="A83" s="29"/>
      <c r="B83" s="44"/>
      <c r="C83" s="46"/>
      <c r="D83" s="29"/>
      <c r="E83" s="29"/>
      <c r="F83" s="29"/>
      <c r="G83" s="29"/>
      <c r="I83" s="29"/>
      <c r="J83" s="29"/>
      <c r="K83" s="29"/>
      <c r="L83" s="29"/>
      <c r="M83" s="29"/>
    </row>
    <row r="84" spans="1:13" s="47" customFormat="1" ht="16.5" hidden="1" customHeight="1" x14ac:dyDescent="0.25">
      <c r="A84" s="29"/>
      <c r="B84" s="30" t="s">
        <v>78</v>
      </c>
      <c r="C84" s="49">
        <v>1.877</v>
      </c>
      <c r="D84" s="29"/>
      <c r="E84" s="29"/>
      <c r="F84" s="29"/>
      <c r="G84" s="29"/>
      <c r="I84" s="29"/>
      <c r="J84" s="29"/>
      <c r="K84" s="29"/>
      <c r="L84" s="29"/>
      <c r="M84" s="29"/>
    </row>
    <row r="85" spans="1:13" s="47" customFormat="1" ht="16.5" hidden="1" customHeight="1" x14ac:dyDescent="0.25">
      <c r="A85" s="29"/>
      <c r="B85" s="30" t="s">
        <v>79</v>
      </c>
      <c r="C85" s="49">
        <v>1.7529999999999999</v>
      </c>
      <c r="D85" s="29"/>
      <c r="E85" s="29"/>
      <c r="F85" s="29"/>
      <c r="G85" s="29"/>
      <c r="I85" s="29"/>
      <c r="J85" s="29"/>
      <c r="K85" s="29"/>
      <c r="L85" s="29"/>
      <c r="M85" s="29"/>
    </row>
    <row r="86" spans="1:13" s="47" customFormat="1" ht="16.5" hidden="1" customHeight="1" x14ac:dyDescent="0.25">
      <c r="A86" s="29"/>
      <c r="B86" s="30" t="s">
        <v>80</v>
      </c>
      <c r="C86" s="49">
        <v>1.2689999999999999</v>
      </c>
      <c r="D86" s="29"/>
      <c r="E86" s="29"/>
      <c r="F86" s="29"/>
      <c r="G86" s="29"/>
      <c r="I86" s="29"/>
      <c r="J86" s="29"/>
      <c r="K86" s="29"/>
      <c r="L86" s="29"/>
      <c r="M86" s="29"/>
    </row>
    <row r="87" spans="1:13" s="47" customFormat="1" ht="16.5" hidden="1" customHeight="1" x14ac:dyDescent="0.25">
      <c r="A87" s="29"/>
      <c r="B87" s="30" t="s">
        <v>81</v>
      </c>
      <c r="C87" s="49">
        <v>0.90300000000000002</v>
      </c>
      <c r="D87" s="29"/>
      <c r="E87" s="29"/>
      <c r="F87" s="29"/>
      <c r="G87" s="29"/>
      <c r="I87" s="29"/>
      <c r="J87" s="29"/>
      <c r="K87" s="29"/>
      <c r="L87" s="29"/>
      <c r="M87" s="29"/>
    </row>
    <row r="88" spans="1:13" s="47" customFormat="1" ht="16.5" hidden="1" customHeight="1" x14ac:dyDescent="0.25">
      <c r="A88" s="29"/>
      <c r="B88" s="30" t="s">
        <v>82</v>
      </c>
      <c r="C88" s="49">
        <v>0.71099999999999997</v>
      </c>
      <c r="D88" s="29"/>
      <c r="E88" s="29"/>
      <c r="F88" s="29"/>
      <c r="G88" s="29"/>
      <c r="I88" s="29"/>
      <c r="J88" s="29"/>
      <c r="K88" s="29"/>
      <c r="L88" s="29"/>
      <c r="M88" s="29"/>
    </row>
    <row r="89" spans="1:13" s="47" customFormat="1" ht="16.5" hidden="1" customHeight="1" x14ac:dyDescent="0.25">
      <c r="A89" s="29"/>
      <c r="B89" s="30" t="s">
        <v>83</v>
      </c>
      <c r="C89" s="49">
        <v>0.63100000000000001</v>
      </c>
      <c r="D89" s="29"/>
      <c r="E89" s="29"/>
      <c r="F89" s="29"/>
      <c r="G89" s="29"/>
      <c r="I89" s="29"/>
      <c r="J89" s="29"/>
      <c r="K89" s="29"/>
      <c r="L89" s="29"/>
      <c r="M89" s="29"/>
    </row>
    <row r="90" spans="1:13" s="47" customFormat="1" ht="16.5" hidden="1" customHeight="1" x14ac:dyDescent="0.25">
      <c r="A90" s="29"/>
      <c r="B90" s="30" t="s">
        <v>84</v>
      </c>
      <c r="C90" s="49">
        <v>0.58299999999999996</v>
      </c>
      <c r="D90" s="29"/>
      <c r="E90" s="29"/>
      <c r="F90" s="29"/>
      <c r="G90" s="29"/>
      <c r="I90" s="29"/>
      <c r="J90" s="29"/>
      <c r="K90" s="29"/>
      <c r="L90" s="29"/>
      <c r="M90" s="29"/>
    </row>
    <row r="91" spans="1:13" s="47" customFormat="1" ht="16.5" hidden="1" customHeight="1" x14ac:dyDescent="0.25">
      <c r="A91" s="29"/>
      <c r="B91" s="30" t="s">
        <v>85</v>
      </c>
      <c r="C91" s="49">
        <v>0.55500000000000005</v>
      </c>
      <c r="D91" s="29"/>
      <c r="E91" s="29"/>
      <c r="F91" s="29"/>
      <c r="G91" s="29"/>
      <c r="I91" s="29"/>
      <c r="J91" s="29"/>
      <c r="K91" s="29"/>
      <c r="L91" s="29"/>
      <c r="M91" s="29"/>
    </row>
    <row r="92" spans="1:13" s="47" customFormat="1" ht="16.5" hidden="1" customHeight="1" x14ac:dyDescent="0.25">
      <c r="A92" s="29"/>
      <c r="B92" s="30" t="s">
        <v>86</v>
      </c>
      <c r="C92" s="49">
        <v>0.60399999999999998</v>
      </c>
      <c r="D92" s="29"/>
      <c r="E92" s="29"/>
      <c r="F92" s="29"/>
      <c r="G92" s="29"/>
      <c r="I92" s="29"/>
      <c r="J92" s="29"/>
      <c r="K92" s="29"/>
      <c r="L92" s="29"/>
      <c r="M92" s="29"/>
    </row>
    <row r="93" spans="1:13" s="47" customFormat="1" ht="16.5" hidden="1" customHeight="1" x14ac:dyDescent="0.25">
      <c r="A93" s="29"/>
      <c r="B93" s="30" t="s">
        <v>87</v>
      </c>
      <c r="C93" s="49">
        <v>0.78400000000000003</v>
      </c>
      <c r="D93" s="29"/>
      <c r="E93" s="29"/>
      <c r="F93" s="29"/>
      <c r="G93" s="29"/>
      <c r="I93" s="29"/>
      <c r="J93" s="29"/>
      <c r="K93" s="29"/>
      <c r="L93" s="29"/>
      <c r="M93" s="29"/>
    </row>
    <row r="94" spans="1:13" s="47" customFormat="1" ht="16.5" hidden="1" customHeight="1" x14ac:dyDescent="0.25">
      <c r="A94" s="29"/>
      <c r="B94" s="30" t="s">
        <v>88</v>
      </c>
      <c r="C94" s="49">
        <v>1.2689999999999999</v>
      </c>
      <c r="D94" s="29"/>
      <c r="E94" s="29"/>
      <c r="F94" s="29"/>
      <c r="G94" s="29"/>
      <c r="I94" s="29"/>
      <c r="J94" s="29"/>
      <c r="K94" s="29"/>
      <c r="L94" s="29"/>
      <c r="M94" s="29"/>
    </row>
    <row r="95" spans="1:13" s="47" customFormat="1" ht="16.5" hidden="1" customHeight="1" x14ac:dyDescent="0.25">
      <c r="A95" s="29"/>
      <c r="B95" s="30" t="s">
        <v>89</v>
      </c>
      <c r="C95" s="49">
        <v>1.677</v>
      </c>
      <c r="D95" s="29"/>
      <c r="E95" s="29"/>
      <c r="F95" s="29"/>
      <c r="G95" s="29"/>
      <c r="I95" s="29"/>
      <c r="J95" s="29"/>
      <c r="K95" s="29"/>
      <c r="L95" s="29"/>
      <c r="M95" s="29"/>
    </row>
    <row r="96" spans="1:13" s="47" customFormat="1" ht="16.5" hidden="1" customHeight="1" x14ac:dyDescent="0.25">
      <c r="A96" s="29"/>
      <c r="B96" s="29"/>
      <c r="C96" s="29"/>
      <c r="D96" s="29"/>
      <c r="E96" s="29"/>
      <c r="F96" s="29"/>
      <c r="G96" s="29"/>
      <c r="I96" s="29"/>
      <c r="J96" s="29"/>
      <c r="K96" s="29"/>
      <c r="L96" s="29"/>
      <c r="M96" s="29"/>
    </row>
    <row r="97" spans="1:13" s="47" customFormat="1" ht="16.5" hidden="1" customHeight="1" x14ac:dyDescent="0.25">
      <c r="A97" s="29"/>
      <c r="B97" s="30" t="s">
        <v>90</v>
      </c>
      <c r="C97" s="29"/>
      <c r="D97" s="29"/>
      <c r="E97" s="29"/>
      <c r="F97" s="29"/>
      <c r="G97" s="29"/>
      <c r="I97" s="29"/>
      <c r="J97" s="29"/>
      <c r="K97" s="29"/>
      <c r="L97" s="29"/>
      <c r="M97" s="29"/>
    </row>
    <row r="98" spans="1:13" s="47" customFormat="1" ht="16.5" hidden="1" customHeight="1" x14ac:dyDescent="0.25">
      <c r="A98" s="29"/>
      <c r="B98" s="30" t="s">
        <v>91</v>
      </c>
      <c r="C98" s="29"/>
      <c r="D98" s="29"/>
      <c r="E98" s="29"/>
      <c r="F98" s="29"/>
      <c r="G98" s="29"/>
      <c r="I98" s="29"/>
      <c r="J98" s="29"/>
      <c r="K98" s="29"/>
      <c r="L98" s="29"/>
      <c r="M98" s="29"/>
    </row>
    <row r="99" spans="1:13" s="47" customFormat="1" ht="16.5" hidden="1" customHeight="1" x14ac:dyDescent="0.25">
      <c r="A99" s="29"/>
      <c r="B99" s="30" t="s">
        <v>92</v>
      </c>
      <c r="C99" s="29"/>
      <c r="D99" s="29"/>
      <c r="E99" s="29"/>
      <c r="F99" s="29"/>
      <c r="G99" s="29"/>
      <c r="I99" s="29"/>
      <c r="J99" s="29"/>
      <c r="K99" s="29"/>
      <c r="L99" s="29"/>
      <c r="M99" s="29"/>
    </row>
    <row r="100" spans="1:13" s="47" customFormat="1" ht="16.5" hidden="1" customHeight="1" x14ac:dyDescent="0.25">
      <c r="A100" s="29"/>
      <c r="B100" s="30" t="s">
        <v>93</v>
      </c>
      <c r="C100" s="29"/>
      <c r="D100" s="29"/>
      <c r="E100" s="29"/>
      <c r="F100" s="29"/>
      <c r="G100" s="29"/>
      <c r="I100" s="29"/>
      <c r="J100" s="29"/>
      <c r="K100" s="29"/>
      <c r="L100" s="29"/>
      <c r="M100" s="29"/>
    </row>
    <row r="101" spans="1:13" s="47" customFormat="1" ht="16.5" hidden="1" customHeight="1" x14ac:dyDescent="0.25">
      <c r="A101" s="29"/>
      <c r="C101" s="29"/>
      <c r="D101" s="29"/>
      <c r="E101" s="29"/>
      <c r="F101" s="29"/>
      <c r="G101" s="29"/>
      <c r="I101" s="29"/>
      <c r="J101" s="29"/>
      <c r="K101" s="29"/>
      <c r="L101" s="29"/>
      <c r="M101" s="29"/>
    </row>
    <row r="102" spans="1:13" s="47" customFormat="1" ht="16.5" hidden="1" customHeight="1" x14ac:dyDescent="0.25">
      <c r="A102" s="29"/>
      <c r="C102" s="29"/>
      <c r="D102" s="29"/>
      <c r="E102" s="29"/>
      <c r="F102" s="29"/>
      <c r="G102" s="29"/>
      <c r="I102" s="29"/>
      <c r="J102" s="29"/>
      <c r="K102" s="29"/>
      <c r="L102" s="29"/>
      <c r="M102" s="29"/>
    </row>
    <row r="103" spans="1:13" s="47" customFormat="1" ht="16.5" hidden="1" customHeight="1" x14ac:dyDescent="0.25">
      <c r="A103" s="29"/>
      <c r="C103" s="29"/>
      <c r="D103" s="29"/>
      <c r="E103" s="29"/>
      <c r="F103" s="29"/>
      <c r="G103" s="29"/>
      <c r="I103" s="29"/>
      <c r="J103" s="29"/>
      <c r="K103" s="29"/>
      <c r="L103" s="29"/>
      <c r="M103" s="29"/>
    </row>
    <row r="104" spans="1:13" s="47" customFormat="1" ht="16.5" hidden="1" customHeight="1" x14ac:dyDescent="0.25">
      <c r="A104" s="29"/>
      <c r="B104" s="29"/>
      <c r="C104" s="29"/>
      <c r="D104" s="29"/>
      <c r="E104" s="29"/>
      <c r="F104" s="29"/>
      <c r="G104" s="29"/>
      <c r="I104" s="29"/>
      <c r="J104" s="29"/>
      <c r="K104" s="29"/>
      <c r="L104" s="29"/>
      <c r="M104" s="29"/>
    </row>
  </sheetData>
  <sheetProtection algorithmName="SHA-512" hashValue="c6tZGt3WS04KtWca0e1M/hFYkHYMEOL13+Li3UF8F8dyCnQvkAi2y0CyZdB78J+WrHYCqvteCTZ+OhQx2BVmtQ==" saltValue="JXgvHftTZVHXQ1xF/eMT/Q==" spinCount="100000" sheet="1" objects="1" scenarios="1"/>
  <mergeCells count="30">
    <mergeCell ref="O8:S8"/>
    <mergeCell ref="O13:O24"/>
    <mergeCell ref="P13:P15"/>
    <mergeCell ref="P16:P18"/>
    <mergeCell ref="P19:P21"/>
    <mergeCell ref="P22:P24"/>
    <mergeCell ref="C8:G8"/>
    <mergeCell ref="I8:M8"/>
    <mergeCell ref="C13:C24"/>
    <mergeCell ref="D13:D15"/>
    <mergeCell ref="I13:I24"/>
    <mergeCell ref="J13:J15"/>
    <mergeCell ref="D16:D18"/>
    <mergeCell ref="J16:J18"/>
    <mergeCell ref="D19:D21"/>
    <mergeCell ref="J19:J21"/>
    <mergeCell ref="D37:D39"/>
    <mergeCell ref="J37:J39"/>
    <mergeCell ref="D40:D42"/>
    <mergeCell ref="J40:J42"/>
    <mergeCell ref="D22:D24"/>
    <mergeCell ref="J22:J24"/>
    <mergeCell ref="C26:G26"/>
    <mergeCell ref="I26:M26"/>
    <mergeCell ref="C31:C42"/>
    <mergeCell ref="D31:D33"/>
    <mergeCell ref="I31:I42"/>
    <mergeCell ref="J31:J33"/>
    <mergeCell ref="D34:D36"/>
    <mergeCell ref="J34:J36"/>
  </mergeCells>
  <conditionalFormatting sqref="B13:B24">
    <cfRule type="expression" dxfId="21" priority="2">
      <formula>B13=#REF!</formula>
    </cfRule>
  </conditionalFormatting>
  <conditionalFormatting sqref="B31:B42">
    <cfRule type="expression" dxfId="20" priority="1">
      <formula>B31=#REF!</formula>
    </cfRule>
  </conditionalFormatting>
  <pageMargins left="0.25" right="0.25" top="0.75" bottom="0.75" header="0.3" footer="0.3"/>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71701-3B78-4332-8116-4AA0347852A4}">
  <sheetPr codeName="Blad9">
    <tabColor theme="1"/>
    <pageSetUpPr fitToPage="1"/>
  </sheetPr>
  <dimension ref="A1:S104"/>
  <sheetViews>
    <sheetView topLeftCell="A3" zoomScale="85" zoomScaleNormal="85" workbookViewId="0">
      <selection activeCell="P28" sqref="P28"/>
    </sheetView>
  </sheetViews>
  <sheetFormatPr defaultColWidth="9.140625" defaultRowHeight="15" customHeight="1" zeroHeight="1" x14ac:dyDescent="0.25"/>
  <cols>
    <col min="1" max="1" width="5.7109375" style="1" customWidth="1"/>
    <col min="2" max="2" width="60.7109375" style="1" customWidth="1"/>
    <col min="3" max="7" width="15.7109375" style="1" customWidth="1"/>
    <col min="8" max="8" width="5.85546875" style="19" customWidth="1"/>
    <col min="9" max="13" width="15.7109375" style="1" customWidth="1"/>
    <col min="14" max="14" width="5.85546875" style="19" customWidth="1"/>
    <col min="15" max="15" width="13.7109375" style="19" bestFit="1" customWidth="1"/>
    <col min="16" max="16" width="14.28515625" style="19" bestFit="1" customWidth="1"/>
    <col min="17" max="17" width="14.42578125" style="19" bestFit="1" customWidth="1"/>
    <col min="18" max="18" width="15.140625" style="19" bestFit="1" customWidth="1"/>
    <col min="19" max="19" width="16.42578125" style="19" bestFit="1" customWidth="1"/>
    <col min="20" max="16384" width="9.140625" style="19"/>
  </cols>
  <sheetData>
    <row r="1" spans="1:19" ht="15" customHeight="1" x14ac:dyDescent="0.25"/>
    <row r="2" spans="1:19" ht="15" customHeight="1" x14ac:dyDescent="0.25"/>
    <row r="3" spans="1:19" ht="17.25" customHeight="1" x14ac:dyDescent="0.25"/>
    <row r="4" spans="1:19" s="61" customFormat="1" ht="36" x14ac:dyDescent="0.25">
      <c r="A4" s="15"/>
      <c r="B4" s="236" t="s">
        <v>215</v>
      </c>
      <c r="C4" s="236"/>
      <c r="D4" s="237"/>
      <c r="E4" s="238"/>
      <c r="F4" s="238"/>
      <c r="G4" s="238"/>
      <c r="H4" s="238"/>
      <c r="I4" s="238"/>
      <c r="J4" s="238"/>
      <c r="K4" s="239"/>
      <c r="L4" s="239"/>
      <c r="M4" s="239"/>
      <c r="N4" s="16"/>
    </row>
    <row r="5" spans="1:19" s="61" customFormat="1" ht="16.5" customHeight="1" x14ac:dyDescent="0.25">
      <c r="A5" s="40"/>
      <c r="B5" s="240"/>
      <c r="C5" s="240"/>
      <c r="D5" s="241"/>
      <c r="E5" s="241"/>
      <c r="F5" s="242"/>
      <c r="G5" s="243"/>
      <c r="H5" s="243"/>
      <c r="I5" s="243"/>
      <c r="J5" s="242"/>
      <c r="K5" s="243"/>
      <c r="L5" s="243"/>
      <c r="M5" s="243"/>
      <c r="N5" s="16"/>
    </row>
    <row r="6" spans="1:19" s="47" customFormat="1" ht="16.5" customHeight="1" x14ac:dyDescent="0.25">
      <c r="A6" s="244"/>
      <c r="B6" s="245" t="s">
        <v>104</v>
      </c>
      <c r="C6" s="246"/>
      <c r="D6" s="237"/>
      <c r="E6" s="247"/>
      <c r="F6" s="247"/>
      <c r="G6" s="247"/>
      <c r="H6" s="247"/>
      <c r="I6" s="247"/>
      <c r="J6" s="247"/>
      <c r="K6" s="248"/>
      <c r="L6" s="248"/>
      <c r="M6" s="248"/>
      <c r="N6" s="205"/>
    </row>
    <row r="7" spans="1:19" s="47" customFormat="1" ht="16.5" customHeight="1" x14ac:dyDescent="0.25">
      <c r="A7" s="54"/>
      <c r="B7" s="243"/>
      <c r="C7" s="243"/>
      <c r="D7" s="243"/>
      <c r="E7" s="243"/>
      <c r="F7" s="243"/>
      <c r="G7" s="243"/>
      <c r="H7" s="243"/>
      <c r="I7" s="243"/>
      <c r="J7" s="243"/>
      <c r="K7" s="243"/>
      <c r="L7" s="243"/>
      <c r="M7" s="243"/>
      <c r="N7" s="19"/>
    </row>
    <row r="8" spans="1:19" s="54" customFormat="1" ht="16.5" customHeight="1" x14ac:dyDescent="0.25">
      <c r="A8" s="50"/>
      <c r="B8" s="249" t="s">
        <v>105</v>
      </c>
      <c r="C8" s="318" t="s">
        <v>207</v>
      </c>
      <c r="D8" s="318"/>
      <c r="E8" s="318"/>
      <c r="F8" s="318"/>
      <c r="G8" s="318"/>
      <c r="H8" s="250"/>
      <c r="I8" s="318" t="s">
        <v>58</v>
      </c>
      <c r="J8" s="318"/>
      <c r="K8" s="318"/>
      <c r="L8" s="318"/>
      <c r="M8" s="318"/>
      <c r="O8" s="318" t="s">
        <v>204</v>
      </c>
      <c r="P8" s="318"/>
      <c r="Q8" s="318"/>
      <c r="R8" s="318"/>
      <c r="S8" s="318"/>
    </row>
    <row r="9" spans="1:19" s="54" customFormat="1" ht="16.5" customHeight="1" x14ac:dyDescent="0.25">
      <c r="A9" s="51"/>
      <c r="B9" s="251" t="s">
        <v>106</v>
      </c>
      <c r="C9" s="252"/>
      <c r="D9" s="252"/>
      <c r="E9" s="252"/>
      <c r="F9" s="252"/>
      <c r="G9" s="252"/>
      <c r="H9" s="250"/>
      <c r="I9" s="252"/>
      <c r="J9" s="252"/>
      <c r="K9" s="252"/>
      <c r="L9" s="252"/>
      <c r="M9" s="252"/>
      <c r="O9" s="252"/>
      <c r="P9" s="252"/>
      <c r="Q9" s="252"/>
      <c r="R9" s="252"/>
      <c r="S9" s="252"/>
    </row>
    <row r="10" spans="1:19" s="54" customFormat="1" ht="16.5" customHeight="1" x14ac:dyDescent="0.25">
      <c r="A10" s="51"/>
      <c r="B10" s="252"/>
      <c r="C10" s="253" t="s">
        <v>60</v>
      </c>
      <c r="D10" s="253" t="s">
        <v>61</v>
      </c>
      <c r="E10" s="253" t="s">
        <v>42</v>
      </c>
      <c r="F10" s="253" t="s">
        <v>62</v>
      </c>
      <c r="G10" s="253" t="s">
        <v>63</v>
      </c>
      <c r="H10" s="254"/>
      <c r="I10" s="253" t="s">
        <v>60</v>
      </c>
      <c r="J10" s="253" t="s">
        <v>61</v>
      </c>
      <c r="K10" s="253" t="s">
        <v>42</v>
      </c>
      <c r="L10" s="253" t="s">
        <v>62</v>
      </c>
      <c r="M10" s="253" t="s">
        <v>63</v>
      </c>
      <c r="O10" s="253" t="s">
        <v>60</v>
      </c>
      <c r="P10" s="253" t="s">
        <v>61</v>
      </c>
      <c r="Q10" s="253" t="s">
        <v>42</v>
      </c>
      <c r="R10" s="253" t="s">
        <v>62</v>
      </c>
      <c r="S10" s="253" t="s">
        <v>63</v>
      </c>
    </row>
    <row r="11" spans="1:19" s="54" customFormat="1" ht="16.5" customHeight="1" x14ac:dyDescent="0.25">
      <c r="A11" s="52"/>
      <c r="B11" s="255"/>
      <c r="C11" s="256" t="s">
        <v>64</v>
      </c>
      <c r="D11" s="256" t="s">
        <v>65</v>
      </c>
      <c r="E11" s="256" t="s">
        <v>66</v>
      </c>
      <c r="F11" s="256" t="s">
        <v>67</v>
      </c>
      <c r="G11" s="256" t="s">
        <v>68</v>
      </c>
      <c r="H11" s="254"/>
      <c r="I11" s="256" t="s">
        <v>64</v>
      </c>
      <c r="J11" s="256" t="s">
        <v>65</v>
      </c>
      <c r="K11" s="256" t="s">
        <v>66</v>
      </c>
      <c r="L11" s="256" t="s">
        <v>67</v>
      </c>
      <c r="M11" s="256" t="s">
        <v>68</v>
      </c>
      <c r="O11" s="256" t="s">
        <v>64</v>
      </c>
      <c r="P11" s="256" t="s">
        <v>65</v>
      </c>
      <c r="Q11" s="256" t="s">
        <v>66</v>
      </c>
      <c r="R11" s="256" t="s">
        <v>67</v>
      </c>
      <c r="S11" s="256" t="s">
        <v>68</v>
      </c>
    </row>
    <row r="12" spans="1:19" s="57" customFormat="1" ht="16.5" customHeight="1" x14ac:dyDescent="0.25">
      <c r="A12" s="55"/>
      <c r="B12" s="257"/>
      <c r="C12" s="257"/>
      <c r="D12" s="257"/>
      <c r="E12" s="257"/>
      <c r="F12" s="257"/>
      <c r="G12" s="257"/>
      <c r="H12" s="257"/>
      <c r="I12" s="257"/>
      <c r="J12" s="257"/>
      <c r="K12" s="257"/>
      <c r="L12" s="257"/>
      <c r="M12" s="257"/>
      <c r="O12" s="257"/>
      <c r="P12" s="257"/>
      <c r="Q12" s="257"/>
      <c r="R12" s="257"/>
      <c r="S12" s="257"/>
    </row>
    <row r="13" spans="1:19" s="57" customFormat="1" ht="16.5" customHeight="1" x14ac:dyDescent="0.25">
      <c r="A13" s="55"/>
      <c r="B13" s="258" t="s">
        <v>96</v>
      </c>
      <c r="C13" s="322">
        <v>4.7394539999999999E-2</v>
      </c>
      <c r="D13" s="325">
        <v>2.1648919999999999E-2</v>
      </c>
      <c r="E13" s="259">
        <v>1.0355059999999999E-2</v>
      </c>
      <c r="F13" s="259">
        <v>4.0288999999999999E-4</v>
      </c>
      <c r="G13" s="259">
        <v>1.679E-5</v>
      </c>
      <c r="H13" s="260"/>
      <c r="I13" s="322">
        <v>1.1848640000000001E-2</v>
      </c>
      <c r="J13" s="325">
        <v>5.4122299999999996E-3</v>
      </c>
      <c r="K13" s="259">
        <v>2.5887599999999998E-3</v>
      </c>
      <c r="L13" s="259">
        <v>1.0072E-4</v>
      </c>
      <c r="M13" s="259">
        <v>4.1999999999999996E-6</v>
      </c>
      <c r="N13" s="58"/>
      <c r="O13" s="322">
        <v>3.7915629999999999E-2</v>
      </c>
      <c r="P13" s="325">
        <v>1.7319129999999999E-2</v>
      </c>
      <c r="Q13" s="259">
        <v>8.2840499999999994E-3</v>
      </c>
      <c r="R13" s="259">
        <v>3.2231000000000002E-4</v>
      </c>
      <c r="S13" s="259">
        <v>1.343E-5</v>
      </c>
    </row>
    <row r="14" spans="1:19" s="57" customFormat="1" ht="16.5" customHeight="1" x14ac:dyDescent="0.25">
      <c r="A14" s="55"/>
      <c r="B14" s="261" t="s">
        <v>97</v>
      </c>
      <c r="C14" s="323"/>
      <c r="D14" s="326"/>
      <c r="E14" s="259">
        <v>8.3604000000000005E-3</v>
      </c>
      <c r="F14" s="259">
        <v>3.6016999999999999E-4</v>
      </c>
      <c r="G14" s="259">
        <v>1.501E-5</v>
      </c>
      <c r="H14" s="260"/>
      <c r="I14" s="323"/>
      <c r="J14" s="326"/>
      <c r="K14" s="259">
        <v>2.0901000000000001E-3</v>
      </c>
      <c r="L14" s="259">
        <v>9.0039999999999999E-5</v>
      </c>
      <c r="M14" s="259">
        <v>3.76E-6</v>
      </c>
      <c r="N14" s="58"/>
      <c r="O14" s="323"/>
      <c r="P14" s="326"/>
      <c r="Q14" s="259">
        <v>6.6883200000000002E-3</v>
      </c>
      <c r="R14" s="259">
        <v>2.8812999999999999E-4</v>
      </c>
      <c r="S14" s="259">
        <v>1.201E-5</v>
      </c>
    </row>
    <row r="15" spans="1:19" s="57" customFormat="1" ht="16.5" customHeight="1" x14ac:dyDescent="0.25">
      <c r="A15" s="55"/>
      <c r="B15" s="261" t="s">
        <v>98</v>
      </c>
      <c r="C15" s="323"/>
      <c r="D15" s="327"/>
      <c r="E15" s="259">
        <v>7.2394800000000004E-3</v>
      </c>
      <c r="F15" s="259">
        <v>2.8153999999999999E-4</v>
      </c>
      <c r="G15" s="259">
        <v>1.1739999999999999E-5</v>
      </c>
      <c r="H15" s="260"/>
      <c r="I15" s="323"/>
      <c r="J15" s="327"/>
      <c r="K15" s="259">
        <v>1.8098700000000001E-3</v>
      </c>
      <c r="L15" s="259">
        <v>7.0389999999999995E-5</v>
      </c>
      <c r="M15" s="259">
        <v>2.9399999999999998E-6</v>
      </c>
      <c r="N15" s="58"/>
      <c r="O15" s="323"/>
      <c r="P15" s="327"/>
      <c r="Q15" s="259">
        <v>5.7915900000000001E-3</v>
      </c>
      <c r="R15" s="259">
        <v>2.2523000000000001E-4</v>
      </c>
      <c r="S15" s="259">
        <v>9.3899999999999999E-6</v>
      </c>
    </row>
    <row r="16" spans="1:19" s="57" customFormat="1" ht="16.5" customHeight="1" x14ac:dyDescent="0.25">
      <c r="A16" s="55"/>
      <c r="B16" s="261" t="s">
        <v>47</v>
      </c>
      <c r="C16" s="323"/>
      <c r="D16" s="325">
        <v>1.1579849999999999E-2</v>
      </c>
      <c r="E16" s="259">
        <v>5.2237899999999999E-3</v>
      </c>
      <c r="F16" s="259">
        <v>2.0996E-4</v>
      </c>
      <c r="G16" s="259">
        <v>8.7499999999999992E-6</v>
      </c>
      <c r="H16" s="260"/>
      <c r="I16" s="323"/>
      <c r="J16" s="325">
        <v>2.8949599999999998E-3</v>
      </c>
      <c r="K16" s="259">
        <v>1.3059499999999999E-3</v>
      </c>
      <c r="L16" s="259">
        <v>5.2490000000000001E-5</v>
      </c>
      <c r="M16" s="259">
        <v>2.1899999999999998E-6</v>
      </c>
      <c r="N16" s="58"/>
      <c r="O16" s="323"/>
      <c r="P16" s="325">
        <v>9.2638800000000004E-3</v>
      </c>
      <c r="Q16" s="259">
        <v>4.1790300000000002E-3</v>
      </c>
      <c r="R16" s="259">
        <v>1.6797000000000001E-4</v>
      </c>
      <c r="S16" s="259">
        <v>6.9999999999999999E-6</v>
      </c>
    </row>
    <row r="17" spans="1:19" s="57" customFormat="1" ht="16.5" customHeight="1" x14ac:dyDescent="0.25">
      <c r="A17" s="55"/>
      <c r="B17" s="261" t="s">
        <v>99</v>
      </c>
      <c r="C17" s="323"/>
      <c r="D17" s="326"/>
      <c r="E17" s="259">
        <v>4.7820400000000004E-3</v>
      </c>
      <c r="F17" s="259">
        <v>1.861E-4</v>
      </c>
      <c r="G17" s="259">
        <v>7.7600000000000002E-6</v>
      </c>
      <c r="H17" s="260"/>
      <c r="I17" s="323"/>
      <c r="J17" s="326"/>
      <c r="K17" s="259">
        <v>1.1955100000000001E-3</v>
      </c>
      <c r="L17" s="259">
        <v>4.6529999999999997E-5</v>
      </c>
      <c r="M17" s="259">
        <v>1.9400000000000001E-6</v>
      </c>
      <c r="N17" s="58"/>
      <c r="O17" s="323"/>
      <c r="P17" s="326"/>
      <c r="Q17" s="259">
        <v>3.8256399999999999E-3</v>
      </c>
      <c r="R17" s="259">
        <v>1.4888E-4</v>
      </c>
      <c r="S17" s="259">
        <v>6.2099999999999998E-6</v>
      </c>
    </row>
    <row r="18" spans="1:19" s="57" customFormat="1" ht="16.5" customHeight="1" x14ac:dyDescent="0.25">
      <c r="A18" s="55"/>
      <c r="B18" s="261" t="s">
        <v>100</v>
      </c>
      <c r="C18" s="323"/>
      <c r="D18" s="327"/>
      <c r="E18" s="259">
        <v>3.8857000000000002E-3</v>
      </c>
      <c r="F18" s="259">
        <v>1.5634000000000001E-4</v>
      </c>
      <c r="G18" s="259">
        <v>6.5200000000000003E-6</v>
      </c>
      <c r="H18" s="260"/>
      <c r="I18" s="323"/>
      <c r="J18" s="327"/>
      <c r="K18" s="259">
        <v>9.7143000000000001E-4</v>
      </c>
      <c r="L18" s="259">
        <v>3.9079999999999999E-5</v>
      </c>
      <c r="M18" s="259">
        <v>1.6299999999999999E-6</v>
      </c>
      <c r="N18" s="58"/>
      <c r="O18" s="323"/>
      <c r="P18" s="327"/>
      <c r="Q18" s="259">
        <v>3.1085599999999998E-3</v>
      </c>
      <c r="R18" s="259">
        <v>1.2506999999999999E-4</v>
      </c>
      <c r="S18" s="259">
        <v>5.22E-6</v>
      </c>
    </row>
    <row r="19" spans="1:19" s="57" customFormat="1" ht="16.5" customHeight="1" x14ac:dyDescent="0.25">
      <c r="A19" s="55"/>
      <c r="B19" s="261" t="s">
        <v>101</v>
      </c>
      <c r="C19" s="323"/>
      <c r="D19" s="325">
        <v>9.3925599999999995E-3</v>
      </c>
      <c r="E19" s="259">
        <v>3.79182E-3</v>
      </c>
      <c r="F19" s="259">
        <v>1.4747E-4</v>
      </c>
      <c r="G19" s="259">
        <v>6.1499999999999996E-6</v>
      </c>
      <c r="H19" s="260"/>
      <c r="I19" s="323"/>
      <c r="J19" s="325">
        <v>2.3481399999999999E-3</v>
      </c>
      <c r="K19" s="259">
        <v>9.4795999999999997E-4</v>
      </c>
      <c r="L19" s="259">
        <v>3.6869999999999998E-5</v>
      </c>
      <c r="M19" s="259">
        <v>1.5399999999999999E-6</v>
      </c>
      <c r="N19" s="58"/>
      <c r="O19" s="323"/>
      <c r="P19" s="325">
        <v>7.5140500000000004E-3</v>
      </c>
      <c r="Q19" s="259">
        <v>3.03346E-3</v>
      </c>
      <c r="R19" s="259">
        <v>1.1798000000000001E-4</v>
      </c>
      <c r="S19" s="259">
        <v>4.9200000000000003E-6</v>
      </c>
    </row>
    <row r="20" spans="1:19" s="57" customFormat="1" ht="16.5" customHeight="1" x14ac:dyDescent="0.25">
      <c r="A20" s="55"/>
      <c r="B20" s="261" t="s">
        <v>102</v>
      </c>
      <c r="C20" s="323"/>
      <c r="D20" s="326"/>
      <c r="E20" s="259">
        <v>3.60465E-3</v>
      </c>
      <c r="F20" s="259">
        <v>1.4043000000000001E-4</v>
      </c>
      <c r="G20" s="259">
        <v>5.8599999999999998E-6</v>
      </c>
      <c r="H20" s="260"/>
      <c r="I20" s="323"/>
      <c r="J20" s="326"/>
      <c r="K20" s="259">
        <v>9.0116000000000003E-4</v>
      </c>
      <c r="L20" s="259">
        <v>3.5110000000000001E-5</v>
      </c>
      <c r="M20" s="259">
        <v>1.4699999999999999E-6</v>
      </c>
      <c r="N20" s="58"/>
      <c r="O20" s="323"/>
      <c r="P20" s="326"/>
      <c r="Q20" s="259">
        <v>2.8837200000000002E-3</v>
      </c>
      <c r="R20" s="259">
        <v>1.1234E-4</v>
      </c>
      <c r="S20" s="259">
        <v>4.69E-6</v>
      </c>
    </row>
    <row r="21" spans="1:19" s="57" customFormat="1" ht="16.5" customHeight="1" x14ac:dyDescent="0.25">
      <c r="A21" s="55"/>
      <c r="B21" s="261" t="s">
        <v>52</v>
      </c>
      <c r="C21" s="323"/>
      <c r="D21" s="327"/>
      <c r="E21" s="259">
        <v>3.8740200000000002E-3</v>
      </c>
      <c r="F21" s="259">
        <v>1.5588000000000001E-4</v>
      </c>
      <c r="G21" s="259">
        <v>6.4999999999999996E-6</v>
      </c>
      <c r="H21" s="260"/>
      <c r="I21" s="323"/>
      <c r="J21" s="327"/>
      <c r="K21" s="259">
        <v>9.6849999999999996E-4</v>
      </c>
      <c r="L21" s="259">
        <v>3.8970000000000001E-5</v>
      </c>
      <c r="M21" s="259">
        <v>1.6299999999999999E-6</v>
      </c>
      <c r="N21" s="58"/>
      <c r="O21" s="323"/>
      <c r="P21" s="327"/>
      <c r="Q21" s="259">
        <v>3.0992099999999998E-3</v>
      </c>
      <c r="R21" s="259">
        <v>1.2470999999999999E-4</v>
      </c>
      <c r="S21" s="259">
        <v>5.2000000000000002E-6</v>
      </c>
    </row>
    <row r="22" spans="1:19" s="57" customFormat="1" ht="16.5" customHeight="1" x14ac:dyDescent="0.25">
      <c r="A22" s="55"/>
      <c r="B22" s="261" t="s">
        <v>103</v>
      </c>
      <c r="C22" s="323"/>
      <c r="D22" s="325">
        <v>1.6500440000000002E-2</v>
      </c>
      <c r="E22" s="259">
        <v>4.59487E-3</v>
      </c>
      <c r="F22" s="259">
        <v>1.7882999999999999E-4</v>
      </c>
      <c r="G22" s="259">
        <v>7.4599999999999997E-6</v>
      </c>
      <c r="H22" s="260"/>
      <c r="I22" s="323"/>
      <c r="J22" s="325">
        <v>4.1251100000000004E-3</v>
      </c>
      <c r="K22" s="259">
        <v>1.14872E-3</v>
      </c>
      <c r="L22" s="259">
        <v>4.4709999999999997E-5</v>
      </c>
      <c r="M22" s="259">
        <v>1.8699999999999999E-6</v>
      </c>
      <c r="N22" s="58"/>
      <c r="O22" s="323"/>
      <c r="P22" s="325">
        <v>1.320035E-2</v>
      </c>
      <c r="Q22" s="259">
        <v>3.6758899999999998E-3</v>
      </c>
      <c r="R22" s="259">
        <v>1.4307E-4</v>
      </c>
      <c r="S22" s="259">
        <v>5.9699999999999996E-6</v>
      </c>
    </row>
    <row r="23" spans="1:19" s="57" customFormat="1" ht="16.5" customHeight="1" x14ac:dyDescent="0.25">
      <c r="A23" s="55"/>
      <c r="B23" s="261" t="s">
        <v>54</v>
      </c>
      <c r="C23" s="323"/>
      <c r="D23" s="326"/>
      <c r="E23" s="259">
        <v>6.60277E-3</v>
      </c>
      <c r="F23" s="259">
        <v>2.6540999999999999E-4</v>
      </c>
      <c r="G23" s="259">
        <v>1.1059999999999999E-5</v>
      </c>
      <c r="H23" s="260"/>
      <c r="I23" s="323"/>
      <c r="J23" s="326"/>
      <c r="K23" s="259">
        <v>1.65069E-3</v>
      </c>
      <c r="L23" s="259">
        <v>6.635E-5</v>
      </c>
      <c r="M23" s="259">
        <v>2.7699999999999997E-6</v>
      </c>
      <c r="N23" s="58"/>
      <c r="O23" s="323"/>
      <c r="P23" s="326"/>
      <c r="Q23" s="259">
        <v>5.2822199999999998E-3</v>
      </c>
      <c r="R23" s="259">
        <v>2.1232999999999999E-4</v>
      </c>
      <c r="S23" s="259">
        <v>8.85E-6</v>
      </c>
    </row>
    <row r="24" spans="1:19" s="57" customFormat="1" ht="16.5" customHeight="1" x14ac:dyDescent="0.25">
      <c r="A24" s="55"/>
      <c r="B24" s="261" t="s">
        <v>55</v>
      </c>
      <c r="C24" s="324"/>
      <c r="D24" s="327"/>
      <c r="E24" s="259">
        <v>8.5980199999999996E-3</v>
      </c>
      <c r="F24" s="259">
        <v>3.3449E-4</v>
      </c>
      <c r="G24" s="259">
        <v>1.394E-5</v>
      </c>
      <c r="H24" s="260"/>
      <c r="I24" s="324"/>
      <c r="J24" s="327"/>
      <c r="K24" s="259">
        <v>2.1494999999999999E-3</v>
      </c>
      <c r="L24" s="259">
        <v>8.3620000000000002E-5</v>
      </c>
      <c r="M24" s="259">
        <v>3.49E-6</v>
      </c>
      <c r="N24" s="58"/>
      <c r="O24" s="324"/>
      <c r="P24" s="327"/>
      <c r="Q24" s="259">
        <v>6.8784199999999997E-3</v>
      </c>
      <c r="R24" s="259">
        <v>2.6759E-4</v>
      </c>
      <c r="S24" s="259">
        <v>1.115E-5</v>
      </c>
    </row>
    <row r="25" spans="1:19" s="57" customFormat="1" ht="16.5" customHeight="1" x14ac:dyDescent="0.25">
      <c r="A25" s="54"/>
      <c r="B25" s="262"/>
      <c r="C25" s="262"/>
      <c r="D25" s="262"/>
      <c r="E25" s="262"/>
      <c r="F25" s="262"/>
      <c r="G25" s="262"/>
      <c r="H25" s="262"/>
      <c r="I25" s="262"/>
      <c r="J25" s="262"/>
      <c r="K25" s="262"/>
      <c r="L25" s="262"/>
      <c r="M25" s="262"/>
      <c r="N25" s="58"/>
    </row>
    <row r="26" spans="1:19" s="54" customFormat="1" ht="16.5" customHeight="1" x14ac:dyDescent="0.25">
      <c r="A26" s="50"/>
      <c r="B26" s="249" t="s">
        <v>105</v>
      </c>
      <c r="C26" s="318" t="s">
        <v>69</v>
      </c>
      <c r="D26" s="318"/>
      <c r="E26" s="318"/>
      <c r="F26" s="318"/>
      <c r="G26" s="318"/>
      <c r="H26" s="250"/>
      <c r="I26" s="318" t="s">
        <v>70</v>
      </c>
      <c r="J26" s="318"/>
      <c r="K26" s="318"/>
      <c r="L26" s="318"/>
      <c r="M26" s="318"/>
    </row>
    <row r="27" spans="1:19" s="54" customFormat="1" ht="16.5" customHeight="1" x14ac:dyDescent="0.25">
      <c r="A27" s="51"/>
      <c r="B27" s="251" t="s">
        <v>106</v>
      </c>
      <c r="C27" s="252"/>
      <c r="D27" s="252"/>
      <c r="E27" s="252"/>
      <c r="F27" s="252"/>
      <c r="G27" s="252"/>
      <c r="H27" s="250"/>
      <c r="I27" s="252"/>
      <c r="J27" s="252"/>
      <c r="K27" s="252"/>
      <c r="L27" s="252"/>
      <c r="M27" s="252"/>
    </row>
    <row r="28" spans="1:19" s="54" customFormat="1" ht="16.5" customHeight="1" x14ac:dyDescent="0.25">
      <c r="A28" s="51"/>
      <c r="B28" s="252"/>
      <c r="C28" s="253" t="s">
        <v>60</v>
      </c>
      <c r="D28" s="253" t="s">
        <v>61</v>
      </c>
      <c r="E28" s="253" t="s">
        <v>42</v>
      </c>
      <c r="F28" s="253" t="s">
        <v>62</v>
      </c>
      <c r="G28" s="253" t="s">
        <v>63</v>
      </c>
      <c r="H28" s="254"/>
      <c r="I28" s="253" t="s">
        <v>60</v>
      </c>
      <c r="J28" s="253" t="s">
        <v>61</v>
      </c>
      <c r="K28" s="253" t="s">
        <v>42</v>
      </c>
      <c r="L28" s="253" t="s">
        <v>62</v>
      </c>
      <c r="M28" s="253" t="s">
        <v>63</v>
      </c>
    </row>
    <row r="29" spans="1:19" s="54" customFormat="1" ht="16.5" customHeight="1" x14ac:dyDescent="0.25">
      <c r="A29" s="52"/>
      <c r="B29" s="255"/>
      <c r="C29" s="256" t="s">
        <v>64</v>
      </c>
      <c r="D29" s="256" t="s">
        <v>65</v>
      </c>
      <c r="E29" s="256" t="s">
        <v>66</v>
      </c>
      <c r="F29" s="256" t="s">
        <v>67</v>
      </c>
      <c r="G29" s="256" t="s">
        <v>68</v>
      </c>
      <c r="H29" s="254"/>
      <c r="I29" s="256" t="s">
        <v>64</v>
      </c>
      <c r="J29" s="256" t="s">
        <v>65</v>
      </c>
      <c r="K29" s="256" t="s">
        <v>66</v>
      </c>
      <c r="L29" s="256" t="s">
        <v>67</v>
      </c>
      <c r="M29" s="256" t="s">
        <v>68</v>
      </c>
    </row>
    <row r="30" spans="1:19" s="57" customFormat="1" ht="16.5" customHeight="1" x14ac:dyDescent="0.25">
      <c r="A30" s="55"/>
      <c r="B30" s="257"/>
      <c r="C30" s="262"/>
      <c r="D30" s="262"/>
      <c r="E30" s="262"/>
      <c r="F30" s="262"/>
      <c r="G30" s="262"/>
      <c r="H30" s="262"/>
      <c r="I30" s="262"/>
      <c r="J30" s="262"/>
      <c r="K30" s="262"/>
      <c r="L30" s="262"/>
      <c r="M30" s="262"/>
      <c r="N30" s="58"/>
    </row>
    <row r="31" spans="1:19" s="57" customFormat="1" ht="16.5" customHeight="1" x14ac:dyDescent="0.25">
      <c r="A31" s="55"/>
      <c r="B31" s="258" t="s">
        <v>96</v>
      </c>
      <c r="C31" s="322">
        <v>4.064864E-2</v>
      </c>
      <c r="D31" s="325">
        <v>1.8567520000000001E-2</v>
      </c>
      <c r="E31" s="259">
        <v>8.8811700000000007E-3</v>
      </c>
      <c r="F31" s="259">
        <v>3.4553999999999997E-4</v>
      </c>
      <c r="G31" s="259">
        <v>1.4399999999999999E-5</v>
      </c>
      <c r="H31" s="263"/>
      <c r="I31" s="322">
        <v>1.016216E-2</v>
      </c>
      <c r="J31" s="325">
        <v>4.6418800000000001E-3</v>
      </c>
      <c r="K31" s="259">
        <v>2.2202900000000002E-3</v>
      </c>
      <c r="L31" s="259">
        <v>8.6390000000000005E-5</v>
      </c>
      <c r="M31" s="259">
        <v>3.5999999999999998E-6</v>
      </c>
      <c r="N31" s="59"/>
    </row>
    <row r="32" spans="1:19" s="57" customFormat="1" ht="16.5" customHeight="1" x14ac:dyDescent="0.25">
      <c r="A32" s="55"/>
      <c r="B32" s="261" t="s">
        <v>97</v>
      </c>
      <c r="C32" s="323"/>
      <c r="D32" s="326"/>
      <c r="E32" s="259">
        <v>7.1704200000000003E-3</v>
      </c>
      <c r="F32" s="259">
        <v>3.0889999999999997E-4</v>
      </c>
      <c r="G32" s="259">
        <v>1.288E-5</v>
      </c>
      <c r="H32" s="263"/>
      <c r="I32" s="323"/>
      <c r="J32" s="326"/>
      <c r="K32" s="259">
        <v>1.79261E-3</v>
      </c>
      <c r="L32" s="259">
        <v>7.7230000000000004E-5</v>
      </c>
      <c r="M32" s="259">
        <v>3.2200000000000001E-6</v>
      </c>
      <c r="N32" s="59"/>
    </row>
    <row r="33" spans="1:14" s="57" customFormat="1" ht="16.5" customHeight="1" x14ac:dyDescent="0.25">
      <c r="A33" s="55"/>
      <c r="B33" s="261" t="s">
        <v>98</v>
      </c>
      <c r="C33" s="323"/>
      <c r="D33" s="327"/>
      <c r="E33" s="259">
        <v>6.2090499999999998E-3</v>
      </c>
      <c r="F33" s="259">
        <v>2.4147E-4</v>
      </c>
      <c r="G33" s="259">
        <v>1.007E-5</v>
      </c>
      <c r="H33" s="263"/>
      <c r="I33" s="323"/>
      <c r="J33" s="327"/>
      <c r="K33" s="259">
        <v>1.55226E-3</v>
      </c>
      <c r="L33" s="259">
        <v>6.037E-5</v>
      </c>
      <c r="M33" s="259">
        <v>2.52E-6</v>
      </c>
      <c r="N33" s="59"/>
    </row>
    <row r="34" spans="1:14" s="57" customFormat="1" ht="16.5" customHeight="1" x14ac:dyDescent="0.25">
      <c r="A34" s="55"/>
      <c r="B34" s="261" t="s">
        <v>47</v>
      </c>
      <c r="C34" s="323"/>
      <c r="D34" s="325">
        <v>9.9316300000000003E-3</v>
      </c>
      <c r="E34" s="259">
        <v>4.4802599999999998E-3</v>
      </c>
      <c r="F34" s="259">
        <v>1.8008E-4</v>
      </c>
      <c r="G34" s="259">
        <v>7.5100000000000001E-6</v>
      </c>
      <c r="H34" s="263"/>
      <c r="I34" s="323"/>
      <c r="J34" s="325">
        <v>2.4829100000000001E-3</v>
      </c>
      <c r="K34" s="259">
        <v>1.12006E-3</v>
      </c>
      <c r="L34" s="259">
        <v>4.5019999999999999E-5</v>
      </c>
      <c r="M34" s="259">
        <v>1.88E-6</v>
      </c>
      <c r="N34" s="59"/>
    </row>
    <row r="35" spans="1:14" s="57" customFormat="1" ht="16.5" customHeight="1" x14ac:dyDescent="0.25">
      <c r="A35" s="55"/>
      <c r="B35" s="261" t="s">
        <v>99</v>
      </c>
      <c r="C35" s="323"/>
      <c r="D35" s="326"/>
      <c r="E35" s="259">
        <v>4.1013899999999999E-3</v>
      </c>
      <c r="F35" s="259">
        <v>1.5961999999999999E-4</v>
      </c>
      <c r="G35" s="259">
        <v>6.6599999999999998E-6</v>
      </c>
      <c r="H35" s="263"/>
      <c r="I35" s="323"/>
      <c r="J35" s="326"/>
      <c r="K35" s="259">
        <v>1.02535E-3</v>
      </c>
      <c r="L35" s="259">
        <v>3.9900000000000001E-5</v>
      </c>
      <c r="M35" s="259">
        <v>1.6699999999999999E-6</v>
      </c>
      <c r="N35" s="59"/>
    </row>
    <row r="36" spans="1:14" s="57" customFormat="1" ht="16.5" customHeight="1" x14ac:dyDescent="0.25">
      <c r="A36" s="55"/>
      <c r="B36" s="261" t="s">
        <v>100</v>
      </c>
      <c r="C36" s="323"/>
      <c r="D36" s="327"/>
      <c r="E36" s="259">
        <v>3.3326300000000001E-3</v>
      </c>
      <c r="F36" s="259">
        <v>1.3407999999999999E-4</v>
      </c>
      <c r="G36" s="259">
        <v>5.5899999999999998E-6</v>
      </c>
      <c r="H36" s="263"/>
      <c r="I36" s="323"/>
      <c r="J36" s="327"/>
      <c r="K36" s="259">
        <v>8.3316E-4</v>
      </c>
      <c r="L36" s="259">
        <v>3.3519999999999998E-5</v>
      </c>
      <c r="M36" s="259">
        <v>1.3999999999999999E-6</v>
      </c>
      <c r="N36" s="59"/>
    </row>
    <row r="37" spans="1:14" s="57" customFormat="1" ht="16.5" customHeight="1" x14ac:dyDescent="0.25">
      <c r="A37" s="55"/>
      <c r="B37" s="261" t="s">
        <v>101</v>
      </c>
      <c r="C37" s="323"/>
      <c r="D37" s="325">
        <v>8.0556699999999992E-3</v>
      </c>
      <c r="E37" s="259">
        <v>3.2521099999999999E-3</v>
      </c>
      <c r="F37" s="259">
        <v>1.2648E-4</v>
      </c>
      <c r="G37" s="259">
        <v>5.2800000000000003E-6</v>
      </c>
      <c r="H37" s="263"/>
      <c r="I37" s="323"/>
      <c r="J37" s="325">
        <v>2.0139200000000002E-3</v>
      </c>
      <c r="K37" s="259">
        <v>8.1302999999999996E-4</v>
      </c>
      <c r="L37" s="259">
        <v>3.1619999999999999E-5</v>
      </c>
      <c r="M37" s="259">
        <v>1.3199999999999999E-6</v>
      </c>
      <c r="N37" s="59"/>
    </row>
    <row r="38" spans="1:14" s="57" customFormat="1" ht="16.5" customHeight="1" x14ac:dyDescent="0.25">
      <c r="A38" s="55"/>
      <c r="B38" s="261" t="s">
        <v>102</v>
      </c>
      <c r="C38" s="323"/>
      <c r="D38" s="326"/>
      <c r="E38" s="259">
        <v>3.09158E-3</v>
      </c>
      <c r="F38" s="259">
        <v>1.2044000000000001E-4</v>
      </c>
      <c r="G38" s="259">
        <v>5.0200000000000002E-6</v>
      </c>
      <c r="H38" s="263"/>
      <c r="I38" s="323"/>
      <c r="J38" s="326"/>
      <c r="K38" s="259">
        <v>7.7289000000000004E-4</v>
      </c>
      <c r="L38" s="259">
        <v>3.0110000000000001E-5</v>
      </c>
      <c r="M38" s="259">
        <v>1.26E-6</v>
      </c>
      <c r="N38" s="59"/>
    </row>
    <row r="39" spans="1:14" s="57" customFormat="1" ht="16.5" customHeight="1" x14ac:dyDescent="0.25">
      <c r="A39" s="55"/>
      <c r="B39" s="261" t="s">
        <v>52</v>
      </c>
      <c r="C39" s="323"/>
      <c r="D39" s="327"/>
      <c r="E39" s="259">
        <v>3.3226100000000001E-3</v>
      </c>
      <c r="F39" s="259">
        <v>1.337E-4</v>
      </c>
      <c r="G39" s="259">
        <v>5.5799999999999999E-6</v>
      </c>
      <c r="H39" s="263"/>
      <c r="I39" s="323"/>
      <c r="J39" s="327"/>
      <c r="K39" s="259">
        <v>8.3065000000000005E-4</v>
      </c>
      <c r="L39" s="259">
        <v>3.3420000000000002E-5</v>
      </c>
      <c r="M39" s="259">
        <v>1.3999999999999999E-6</v>
      </c>
      <c r="N39" s="59"/>
    </row>
    <row r="40" spans="1:14" s="57" customFormat="1" ht="16.5" customHeight="1" x14ac:dyDescent="0.25">
      <c r="A40" s="55"/>
      <c r="B40" s="261" t="s">
        <v>103</v>
      </c>
      <c r="C40" s="323"/>
      <c r="D40" s="325">
        <v>1.4151850000000001E-2</v>
      </c>
      <c r="E40" s="259">
        <v>3.94086E-3</v>
      </c>
      <c r="F40" s="259">
        <v>1.5338E-4</v>
      </c>
      <c r="G40" s="259">
        <v>6.3999999999999997E-6</v>
      </c>
      <c r="H40" s="263"/>
      <c r="I40" s="323"/>
      <c r="J40" s="325">
        <v>3.5379600000000001E-3</v>
      </c>
      <c r="K40" s="259">
        <v>9.8521000000000004E-4</v>
      </c>
      <c r="L40" s="259">
        <v>3.8340000000000002E-5</v>
      </c>
      <c r="M40" s="259">
        <v>1.5999999999999999E-6</v>
      </c>
      <c r="N40" s="59"/>
    </row>
    <row r="41" spans="1:14" s="57" customFormat="1" ht="16.5" customHeight="1" x14ac:dyDescent="0.25">
      <c r="A41" s="55"/>
      <c r="B41" s="261" t="s">
        <v>54</v>
      </c>
      <c r="C41" s="323"/>
      <c r="D41" s="326"/>
      <c r="E41" s="259">
        <v>5.6629699999999998E-3</v>
      </c>
      <c r="F41" s="259">
        <v>2.2762999999999999E-4</v>
      </c>
      <c r="G41" s="259">
        <v>9.4900000000000006E-6</v>
      </c>
      <c r="H41" s="263"/>
      <c r="I41" s="323"/>
      <c r="J41" s="326"/>
      <c r="K41" s="259">
        <v>1.41574E-3</v>
      </c>
      <c r="L41" s="259">
        <v>5.6910000000000002E-5</v>
      </c>
      <c r="M41" s="259">
        <v>2.3800000000000001E-6</v>
      </c>
      <c r="N41" s="59"/>
    </row>
    <row r="42" spans="1:14" s="57" customFormat="1" ht="16.5" customHeight="1" x14ac:dyDescent="0.25">
      <c r="A42" s="55"/>
      <c r="B42" s="261" t="s">
        <v>55</v>
      </c>
      <c r="C42" s="324"/>
      <c r="D42" s="327"/>
      <c r="E42" s="259">
        <v>7.3742199999999999E-3</v>
      </c>
      <c r="F42" s="259">
        <v>2.8687999999999999E-4</v>
      </c>
      <c r="G42" s="259">
        <v>1.1960000000000001E-5</v>
      </c>
      <c r="H42" s="263"/>
      <c r="I42" s="324"/>
      <c r="J42" s="327"/>
      <c r="K42" s="259">
        <v>1.8435599999999999E-3</v>
      </c>
      <c r="L42" s="259">
        <v>7.1719999999999998E-5</v>
      </c>
      <c r="M42" s="259">
        <v>2.9899999999999997E-6</v>
      </c>
      <c r="N42" s="59"/>
    </row>
    <row r="43" spans="1:14" s="57" customFormat="1" ht="16.5" customHeight="1" x14ac:dyDescent="0.25">
      <c r="A43" s="55"/>
      <c r="B43" s="56"/>
      <c r="C43" s="62"/>
      <c r="D43" s="63"/>
      <c r="E43" s="64"/>
      <c r="F43" s="64"/>
      <c r="G43" s="65"/>
      <c r="I43" s="62"/>
      <c r="J43" s="63"/>
      <c r="K43" s="64"/>
      <c r="L43" s="64"/>
      <c r="M43" s="65"/>
    </row>
    <row r="44" spans="1:14" s="47" customFormat="1" ht="16.5" hidden="1" customHeight="1" x14ac:dyDescent="0.25">
      <c r="A44" s="29"/>
      <c r="B44" s="29"/>
      <c r="C44" s="29"/>
      <c r="D44" s="29"/>
      <c r="E44" s="29"/>
      <c r="F44" s="29"/>
      <c r="G44" s="29"/>
      <c r="I44" s="29"/>
      <c r="J44" s="29"/>
      <c r="K44" s="29"/>
      <c r="L44" s="29"/>
      <c r="M44" s="29"/>
    </row>
    <row r="45" spans="1:14" s="47" customFormat="1" ht="16.5" hidden="1" customHeight="1" x14ac:dyDescent="0.25">
      <c r="A45" s="29"/>
      <c r="B45" s="29"/>
      <c r="C45" s="29"/>
      <c r="D45" s="29"/>
      <c r="E45" s="29"/>
      <c r="F45" s="29"/>
      <c r="G45" s="29"/>
      <c r="I45" s="29"/>
      <c r="J45" s="29"/>
      <c r="K45" s="29"/>
      <c r="L45" s="29"/>
      <c r="M45" s="29"/>
    </row>
    <row r="46" spans="1:14" s="47" customFormat="1" ht="16.5" hidden="1" customHeight="1" x14ac:dyDescent="0.25">
      <c r="A46" s="29"/>
      <c r="B46" s="29"/>
      <c r="C46" s="29"/>
      <c r="D46" s="29"/>
      <c r="E46" s="29"/>
      <c r="F46" s="29"/>
      <c r="G46" s="29"/>
      <c r="I46" s="29"/>
      <c r="J46"/>
      <c r="K46"/>
      <c r="L46"/>
      <c r="M46" s="29"/>
    </row>
    <row r="47" spans="1:14" s="47" customFormat="1" ht="16.5" hidden="1" customHeight="1" x14ac:dyDescent="0.25">
      <c r="A47" s="29"/>
      <c r="B47" s="29"/>
      <c r="C47" s="29"/>
      <c r="D47" s="29"/>
      <c r="E47" s="29"/>
      <c r="F47" s="29"/>
      <c r="G47" s="29"/>
      <c r="I47" s="29"/>
      <c r="J47"/>
      <c r="K47"/>
      <c r="L47"/>
      <c r="M47" s="29"/>
    </row>
    <row r="48" spans="1:14" s="47" customFormat="1" ht="16.5" hidden="1" customHeight="1" x14ac:dyDescent="0.25">
      <c r="A48" s="29"/>
      <c r="B48" s="29"/>
      <c r="C48" s="29"/>
      <c r="D48" s="29"/>
      <c r="E48" s="29"/>
      <c r="F48" s="29"/>
      <c r="G48" s="29"/>
      <c r="I48" s="29"/>
      <c r="J48"/>
      <c r="K48"/>
      <c r="L48"/>
      <c r="M48" s="29"/>
    </row>
    <row r="49" spans="1:13" s="47" customFormat="1" ht="16.5" hidden="1" customHeight="1" x14ac:dyDescent="0.25">
      <c r="A49" s="29"/>
      <c r="B49" s="29"/>
      <c r="C49" s="29"/>
      <c r="D49" s="29"/>
      <c r="E49" s="29"/>
      <c r="F49" s="29"/>
      <c r="G49" s="29"/>
      <c r="I49" s="29"/>
      <c r="J49"/>
      <c r="K49"/>
      <c r="L49"/>
      <c r="M49" s="29"/>
    </row>
    <row r="50" spans="1:13" s="47" customFormat="1" ht="16.5" hidden="1" customHeight="1" x14ac:dyDescent="0.25">
      <c r="A50" s="29"/>
      <c r="B50" s="29"/>
      <c r="C50" s="29"/>
      <c r="D50" s="29"/>
      <c r="E50" s="29"/>
      <c r="F50" s="29"/>
      <c r="G50" s="29"/>
      <c r="I50" s="29"/>
      <c r="J50"/>
      <c r="K50"/>
      <c r="L50"/>
      <c r="M50" s="29"/>
    </row>
    <row r="51" spans="1:13" s="47" customFormat="1" ht="16.5" hidden="1" customHeight="1" x14ac:dyDescent="0.25">
      <c r="A51" s="29"/>
      <c r="B51" s="29"/>
      <c r="C51" s="29"/>
      <c r="D51" s="29"/>
      <c r="E51" s="29"/>
      <c r="F51" s="29"/>
      <c r="G51" s="29"/>
      <c r="I51" s="29"/>
      <c r="J51"/>
      <c r="K51"/>
      <c r="L51"/>
      <c r="M51" s="29"/>
    </row>
    <row r="52" spans="1:13" s="47" customFormat="1" ht="16.5" hidden="1" customHeight="1" x14ac:dyDescent="0.25">
      <c r="A52" s="29"/>
      <c r="B52" s="29"/>
      <c r="C52" s="29"/>
      <c r="D52" s="29"/>
      <c r="E52" s="29"/>
      <c r="F52" s="29"/>
      <c r="G52" s="29"/>
      <c r="I52" s="29"/>
      <c r="J52"/>
      <c r="K52"/>
      <c r="L52"/>
      <c r="M52" s="29"/>
    </row>
    <row r="53" spans="1:13" s="47" customFormat="1" ht="16.5" hidden="1" customHeight="1" x14ac:dyDescent="0.25">
      <c r="A53" s="29"/>
      <c r="B53" s="29"/>
      <c r="C53" s="29"/>
      <c r="D53" s="29"/>
      <c r="E53" s="29"/>
      <c r="F53" s="29"/>
      <c r="G53" s="29"/>
      <c r="I53" s="29"/>
      <c r="J53"/>
      <c r="K53"/>
      <c r="L53"/>
      <c r="M53" s="29"/>
    </row>
    <row r="54" spans="1:13" s="47" customFormat="1" ht="16.5" hidden="1" customHeight="1" x14ac:dyDescent="0.25">
      <c r="A54" s="29"/>
      <c r="B54" s="29"/>
      <c r="C54" s="29"/>
      <c r="D54" s="29"/>
      <c r="E54" s="29"/>
      <c r="F54" s="29"/>
      <c r="G54" s="29"/>
      <c r="I54" s="29"/>
      <c r="J54"/>
      <c r="K54"/>
      <c r="L54"/>
      <c r="M54" s="29"/>
    </row>
    <row r="55" spans="1:13" s="47" customFormat="1" ht="16.5" hidden="1" customHeight="1" x14ac:dyDescent="0.25">
      <c r="A55" s="29"/>
      <c r="B55" s="29"/>
      <c r="C55" s="29"/>
      <c r="D55" s="29"/>
      <c r="E55" s="29"/>
      <c r="F55" s="29"/>
      <c r="G55" s="29"/>
      <c r="I55" s="29"/>
      <c r="J55"/>
      <c r="K55"/>
      <c r="L55"/>
      <c r="M55" s="29"/>
    </row>
    <row r="56" spans="1:13" s="47" customFormat="1" ht="16.5" hidden="1" customHeight="1" x14ac:dyDescent="0.25">
      <c r="A56" s="29"/>
      <c r="B56" s="29"/>
      <c r="C56" s="29"/>
      <c r="D56" s="29"/>
      <c r="E56" s="29"/>
      <c r="F56" s="29"/>
      <c r="G56" s="29"/>
      <c r="I56" s="29"/>
      <c r="J56"/>
      <c r="K56"/>
      <c r="L56"/>
      <c r="M56" s="29"/>
    </row>
    <row r="57" spans="1:13" s="47" customFormat="1" ht="16.5" hidden="1" customHeight="1" x14ac:dyDescent="0.25">
      <c r="A57" s="29"/>
      <c r="B57" s="29"/>
      <c r="C57" s="29"/>
      <c r="D57" s="29"/>
      <c r="E57" s="29"/>
      <c r="F57" s="29"/>
      <c r="G57" s="29"/>
      <c r="I57" s="29"/>
      <c r="J57"/>
      <c r="K57"/>
      <c r="L57"/>
      <c r="M57" s="29"/>
    </row>
    <row r="58" spans="1:13" s="47" customFormat="1" ht="16.5" hidden="1" customHeight="1" x14ac:dyDescent="0.25">
      <c r="A58" s="29"/>
      <c r="B58" s="29"/>
      <c r="C58" s="29"/>
      <c r="D58" s="29"/>
      <c r="E58" s="29"/>
      <c r="F58" s="29"/>
      <c r="G58" s="29"/>
      <c r="I58" s="29"/>
      <c r="J58" s="29"/>
      <c r="K58" s="29"/>
      <c r="L58" s="29"/>
      <c r="M58" s="29"/>
    </row>
    <row r="59" spans="1:13" s="47" customFormat="1" ht="16.5" hidden="1" customHeight="1" x14ac:dyDescent="0.25">
      <c r="A59" s="29"/>
      <c r="B59" s="29"/>
      <c r="C59" s="29"/>
      <c r="D59" s="29"/>
      <c r="E59" s="29"/>
      <c r="F59" s="29"/>
      <c r="G59" s="29"/>
      <c r="I59" s="29"/>
      <c r="J59" s="29"/>
      <c r="K59" s="29"/>
      <c r="L59" s="29"/>
      <c r="M59" s="29"/>
    </row>
    <row r="60" spans="1:13" s="47" customFormat="1" ht="16.5" hidden="1" customHeight="1" x14ac:dyDescent="0.25">
      <c r="A60" s="29"/>
      <c r="B60" s="29"/>
      <c r="C60" s="29"/>
      <c r="D60" s="29"/>
      <c r="E60" s="29"/>
      <c r="F60" s="29"/>
      <c r="G60" s="29"/>
      <c r="I60" s="29"/>
      <c r="J60" s="29"/>
      <c r="K60" s="29"/>
      <c r="L60" s="29"/>
      <c r="M60" s="29"/>
    </row>
    <row r="61" spans="1:13" s="47" customFormat="1" ht="16.5" hidden="1" customHeight="1" x14ac:dyDescent="0.25">
      <c r="A61" s="29"/>
      <c r="B61" s="29"/>
      <c r="C61" s="29"/>
      <c r="D61" s="29"/>
      <c r="E61" s="29"/>
      <c r="F61" s="29"/>
      <c r="G61" s="29"/>
      <c r="I61" s="29"/>
      <c r="J61" s="29"/>
      <c r="K61" s="29"/>
      <c r="L61" s="29"/>
      <c r="M61" s="29"/>
    </row>
    <row r="62" spans="1:13" s="47" customFormat="1" ht="16.5" hidden="1" customHeight="1" x14ac:dyDescent="0.25">
      <c r="A62" s="29"/>
      <c r="B62" s="29"/>
      <c r="C62" s="29"/>
      <c r="D62" s="29"/>
      <c r="E62" s="29"/>
      <c r="F62" s="29"/>
      <c r="G62" s="29"/>
      <c r="I62" s="29"/>
      <c r="J62" s="29"/>
      <c r="K62" s="29"/>
      <c r="L62" s="29"/>
      <c r="M62" s="29"/>
    </row>
    <row r="63" spans="1:13" s="47" customFormat="1" ht="16.5" hidden="1" customHeight="1" x14ac:dyDescent="0.25">
      <c r="A63" s="29"/>
      <c r="B63" s="29"/>
      <c r="C63" s="29"/>
      <c r="D63" s="29"/>
      <c r="E63" s="29"/>
      <c r="F63" s="29"/>
      <c r="G63" s="29"/>
      <c r="I63" s="29"/>
      <c r="J63" s="29"/>
      <c r="K63" s="29"/>
      <c r="L63" s="29"/>
      <c r="M63" s="29"/>
    </row>
    <row r="64" spans="1:13" s="47" customFormat="1" ht="16.5" hidden="1" customHeight="1" x14ac:dyDescent="0.25">
      <c r="A64" s="29"/>
      <c r="B64" s="29"/>
      <c r="C64" s="29"/>
      <c r="D64" s="29"/>
      <c r="E64" s="29"/>
      <c r="F64" s="29"/>
      <c r="G64" s="29"/>
      <c r="I64" s="29"/>
      <c r="J64" s="29"/>
      <c r="K64" s="29"/>
      <c r="L64" s="29"/>
      <c r="M64" s="29"/>
    </row>
    <row r="65" spans="1:13" s="47" customFormat="1" ht="16.5" hidden="1" customHeight="1" x14ac:dyDescent="0.25">
      <c r="A65" s="29"/>
      <c r="B65" s="29"/>
      <c r="C65" s="29"/>
      <c r="D65" s="29"/>
      <c r="E65" s="29"/>
      <c r="F65" s="29"/>
      <c r="G65" s="29"/>
      <c r="I65" s="29"/>
      <c r="J65" s="29"/>
      <c r="K65" s="29"/>
      <c r="L65" s="29"/>
      <c r="M65" s="29"/>
    </row>
    <row r="66" spans="1:13" s="47" customFormat="1" ht="16.5" hidden="1" customHeight="1" x14ac:dyDescent="0.25">
      <c r="A66" s="29"/>
      <c r="B66" s="29"/>
      <c r="C66" s="29"/>
      <c r="D66" s="29"/>
      <c r="E66" s="29"/>
      <c r="F66" s="29"/>
      <c r="G66" s="29"/>
      <c r="I66" s="29"/>
      <c r="J66" s="29"/>
      <c r="K66" s="29"/>
      <c r="L66" s="29"/>
      <c r="M66" s="29"/>
    </row>
    <row r="67" spans="1:13" s="47" customFormat="1" ht="16.5" hidden="1" customHeight="1" x14ac:dyDescent="0.25">
      <c r="A67" s="29"/>
      <c r="B67" s="29"/>
      <c r="C67" s="29"/>
      <c r="D67" s="29"/>
      <c r="E67" s="29"/>
      <c r="F67" s="29"/>
      <c r="G67" s="29"/>
      <c r="I67" s="29"/>
      <c r="J67" s="29"/>
      <c r="K67" s="29"/>
      <c r="L67" s="29"/>
      <c r="M67" s="29"/>
    </row>
    <row r="68" spans="1:13" s="47" customFormat="1" ht="16.5" hidden="1" customHeight="1" x14ac:dyDescent="0.25">
      <c r="A68" s="29"/>
      <c r="B68" s="29"/>
      <c r="C68" s="29"/>
      <c r="D68" s="29"/>
      <c r="E68" s="29"/>
      <c r="F68" s="29"/>
      <c r="G68" s="29"/>
      <c r="I68" s="29"/>
      <c r="J68" s="29"/>
      <c r="K68" s="29"/>
      <c r="L68" s="29"/>
      <c r="M68" s="29"/>
    </row>
    <row r="69" spans="1:13" s="47" customFormat="1" ht="16.5" hidden="1" customHeight="1" x14ac:dyDescent="0.25">
      <c r="A69" s="29"/>
      <c r="B69" s="29"/>
      <c r="C69" s="29"/>
      <c r="D69" s="29"/>
      <c r="E69" s="29"/>
      <c r="F69" s="29"/>
      <c r="G69" s="29"/>
      <c r="I69" s="29"/>
      <c r="J69" s="29"/>
      <c r="K69" s="29"/>
      <c r="L69" s="29"/>
      <c r="M69" s="29"/>
    </row>
    <row r="70" spans="1:13" s="47" customFormat="1" ht="16.5" hidden="1" customHeight="1" x14ac:dyDescent="0.25">
      <c r="A70" s="29"/>
      <c r="B70" s="29"/>
      <c r="C70" s="29"/>
      <c r="D70" s="29"/>
      <c r="E70" s="29"/>
      <c r="F70" s="29"/>
      <c r="G70" s="29"/>
      <c r="I70" s="29"/>
      <c r="J70" s="29"/>
      <c r="K70" s="29"/>
      <c r="L70" s="29"/>
      <c r="M70" s="29"/>
    </row>
    <row r="71" spans="1:13" s="47" customFormat="1" ht="16.5" hidden="1" customHeight="1" x14ac:dyDescent="0.25">
      <c r="A71" s="29"/>
      <c r="B71" s="29"/>
      <c r="C71" s="29"/>
      <c r="D71" s="29"/>
      <c r="E71" s="29"/>
      <c r="F71" s="29"/>
      <c r="G71" s="29"/>
      <c r="I71" s="29"/>
      <c r="J71" s="29"/>
      <c r="K71" s="29"/>
      <c r="L71" s="29"/>
      <c r="M71" s="29"/>
    </row>
    <row r="72" spans="1:13" s="47" customFormat="1" ht="16.5" hidden="1" customHeight="1" x14ac:dyDescent="0.25">
      <c r="A72" s="29"/>
      <c r="B72" s="29"/>
      <c r="C72" s="29"/>
      <c r="D72" s="29"/>
      <c r="E72" s="29"/>
      <c r="F72" s="29"/>
      <c r="G72" s="29"/>
      <c r="I72" s="29"/>
      <c r="J72" s="29"/>
      <c r="K72" s="29"/>
      <c r="L72" s="29"/>
      <c r="M72" s="29"/>
    </row>
    <row r="73" spans="1:13" s="47" customFormat="1" ht="16.5" hidden="1" customHeight="1" x14ac:dyDescent="0.25">
      <c r="A73" s="29"/>
      <c r="B73" s="29"/>
      <c r="C73" s="29"/>
      <c r="D73" s="29"/>
      <c r="E73" s="29"/>
      <c r="F73" s="29"/>
      <c r="G73" s="29"/>
      <c r="I73" s="29"/>
      <c r="J73" s="29"/>
      <c r="K73" s="29"/>
      <c r="L73" s="29"/>
      <c r="M73" s="29"/>
    </row>
    <row r="74" spans="1:13" s="47" customFormat="1" ht="16.5" hidden="1" customHeight="1" x14ac:dyDescent="0.25">
      <c r="A74" s="29"/>
      <c r="B74" s="29"/>
      <c r="C74" s="29"/>
      <c r="D74" s="29"/>
      <c r="E74" s="29"/>
      <c r="F74" s="29"/>
      <c r="G74" s="29"/>
      <c r="I74" s="29"/>
      <c r="J74" s="29"/>
      <c r="K74" s="29"/>
      <c r="L74" s="29"/>
      <c r="M74" s="29"/>
    </row>
    <row r="75" spans="1:13" s="47" customFormat="1" ht="16.5" hidden="1" customHeight="1" x14ac:dyDescent="0.25">
      <c r="A75" s="29"/>
      <c r="B75" s="38" t="s">
        <v>71</v>
      </c>
      <c r="C75" s="29"/>
      <c r="D75" s="29"/>
      <c r="E75" s="29"/>
      <c r="F75" s="29"/>
      <c r="G75" s="29"/>
      <c r="I75" s="29"/>
      <c r="J75" s="29"/>
      <c r="K75" s="29"/>
      <c r="L75" s="29"/>
      <c r="M75" s="29"/>
    </row>
    <row r="76" spans="1:13" s="47" customFormat="1" ht="16.5" hidden="1" customHeight="1" x14ac:dyDescent="0.25">
      <c r="A76" s="29"/>
      <c r="B76" s="39"/>
      <c r="C76" s="29"/>
      <c r="D76" s="29"/>
      <c r="E76" s="29"/>
      <c r="F76" s="29"/>
      <c r="G76" s="29"/>
      <c r="I76" s="29"/>
      <c r="J76" s="29"/>
      <c r="K76" s="29"/>
      <c r="L76" s="29"/>
      <c r="M76" s="29"/>
    </row>
    <row r="77" spans="1:13" s="60" customFormat="1" ht="16.5" hidden="1" customHeight="1" x14ac:dyDescent="0.25">
      <c r="A77" s="42"/>
      <c r="B77" s="30" t="s">
        <v>72</v>
      </c>
      <c r="C77" s="41"/>
      <c r="D77" s="41"/>
      <c r="E77" s="42"/>
      <c r="F77" s="42"/>
      <c r="G77" s="42"/>
      <c r="I77" s="42"/>
      <c r="J77" s="42"/>
      <c r="K77" s="42"/>
      <c r="L77" s="42"/>
      <c r="M77" s="42"/>
    </row>
    <row r="78" spans="1:13" s="47" customFormat="1" ht="16.5" hidden="1" customHeight="1" x14ac:dyDescent="0.25">
      <c r="A78" s="29"/>
      <c r="B78" s="30" t="s">
        <v>73</v>
      </c>
      <c r="C78" s="29"/>
      <c r="D78" s="29"/>
      <c r="E78" s="29"/>
      <c r="F78" s="29"/>
      <c r="G78" s="29"/>
      <c r="I78" s="29"/>
      <c r="J78" s="29"/>
      <c r="K78" s="29"/>
      <c r="L78" s="29"/>
      <c r="M78" s="29"/>
    </row>
    <row r="79" spans="1:13" s="47" customFormat="1" ht="16.5" hidden="1" customHeight="1" x14ac:dyDescent="0.25">
      <c r="A79" s="29"/>
      <c r="B79" s="30" t="s">
        <v>74</v>
      </c>
      <c r="C79" s="21"/>
      <c r="D79" s="29"/>
      <c r="E79" s="29"/>
      <c r="F79" s="29"/>
      <c r="G79" s="29"/>
      <c r="I79" s="29"/>
      <c r="J79" s="29"/>
      <c r="K79" s="29"/>
      <c r="L79" s="29"/>
      <c r="M79" s="29"/>
    </row>
    <row r="80" spans="1:13" s="47" customFormat="1" ht="16.5" hidden="1" customHeight="1" x14ac:dyDescent="0.25">
      <c r="A80" s="29"/>
      <c r="B80" s="30" t="s">
        <v>75</v>
      </c>
      <c r="C80" s="29"/>
      <c r="D80" s="29"/>
      <c r="E80" s="29"/>
      <c r="F80" s="29"/>
      <c r="G80" s="29"/>
      <c r="I80" s="29"/>
      <c r="J80" s="29"/>
      <c r="K80" s="29"/>
      <c r="L80" s="29"/>
      <c r="M80" s="29"/>
    </row>
    <row r="81" spans="1:13" s="47" customFormat="1" ht="16.5" hidden="1" customHeight="1" x14ac:dyDescent="0.25">
      <c r="A81" s="29"/>
      <c r="B81" s="29"/>
      <c r="C81" s="29"/>
      <c r="D81" s="29"/>
      <c r="E81" s="29"/>
      <c r="F81" s="29"/>
      <c r="G81" s="29"/>
      <c r="I81" s="29"/>
      <c r="J81" s="29"/>
      <c r="K81" s="29"/>
      <c r="L81" s="29"/>
      <c r="M81" s="29"/>
    </row>
    <row r="82" spans="1:13" s="47" customFormat="1" ht="16.5" hidden="1" customHeight="1" x14ac:dyDescent="0.25">
      <c r="A82" s="29"/>
      <c r="B82" s="38" t="s">
        <v>76</v>
      </c>
      <c r="C82" s="43" t="s">
        <v>77</v>
      </c>
      <c r="D82" s="29"/>
      <c r="E82" s="29"/>
      <c r="F82" s="29"/>
      <c r="G82" s="29"/>
      <c r="I82" s="29"/>
      <c r="J82" s="29"/>
      <c r="K82" s="29"/>
      <c r="L82" s="29"/>
      <c r="M82" s="29"/>
    </row>
    <row r="83" spans="1:13" s="47" customFormat="1" ht="16.5" hidden="1" customHeight="1" x14ac:dyDescent="0.25">
      <c r="A83" s="29"/>
      <c r="B83" s="44"/>
      <c r="C83" s="46"/>
      <c r="D83" s="29"/>
      <c r="E83" s="29"/>
      <c r="F83" s="29"/>
      <c r="G83" s="29"/>
      <c r="I83" s="29"/>
      <c r="J83" s="29"/>
      <c r="K83" s="29"/>
      <c r="L83" s="29"/>
      <c r="M83" s="29"/>
    </row>
    <row r="84" spans="1:13" s="47" customFormat="1" ht="16.5" hidden="1" customHeight="1" x14ac:dyDescent="0.25">
      <c r="A84" s="29"/>
      <c r="B84" s="30" t="s">
        <v>78</v>
      </c>
      <c r="C84" s="49">
        <v>1.877</v>
      </c>
      <c r="D84" s="29"/>
      <c r="E84" s="29"/>
      <c r="F84" s="29"/>
      <c r="G84" s="29"/>
      <c r="I84" s="29"/>
      <c r="J84" s="29"/>
      <c r="K84" s="29"/>
      <c r="L84" s="29"/>
      <c r="M84" s="29"/>
    </row>
    <row r="85" spans="1:13" s="47" customFormat="1" ht="16.5" hidden="1" customHeight="1" x14ac:dyDescent="0.25">
      <c r="A85" s="29"/>
      <c r="B85" s="30" t="s">
        <v>79</v>
      </c>
      <c r="C85" s="49">
        <v>1.7529999999999999</v>
      </c>
      <c r="D85" s="29"/>
      <c r="E85" s="29"/>
      <c r="F85" s="29"/>
      <c r="G85" s="29"/>
      <c r="I85" s="29"/>
      <c r="J85" s="29"/>
      <c r="K85" s="29"/>
      <c r="L85" s="29"/>
      <c r="M85" s="29"/>
    </row>
    <row r="86" spans="1:13" s="47" customFormat="1" ht="16.5" hidden="1" customHeight="1" x14ac:dyDescent="0.25">
      <c r="A86" s="29"/>
      <c r="B86" s="30" t="s">
        <v>80</v>
      </c>
      <c r="C86" s="49">
        <v>1.2689999999999999</v>
      </c>
      <c r="D86" s="29"/>
      <c r="E86" s="29"/>
      <c r="F86" s="29"/>
      <c r="G86" s="29"/>
      <c r="I86" s="29"/>
      <c r="J86" s="29"/>
      <c r="K86" s="29"/>
      <c r="L86" s="29"/>
      <c r="M86" s="29"/>
    </row>
    <row r="87" spans="1:13" s="47" customFormat="1" ht="16.5" hidden="1" customHeight="1" x14ac:dyDescent="0.25">
      <c r="A87" s="29"/>
      <c r="B87" s="30" t="s">
        <v>81</v>
      </c>
      <c r="C87" s="49">
        <v>0.90300000000000002</v>
      </c>
      <c r="D87" s="29"/>
      <c r="E87" s="29"/>
      <c r="F87" s="29"/>
      <c r="G87" s="29"/>
      <c r="I87" s="29"/>
      <c r="J87" s="29"/>
      <c r="K87" s="29"/>
      <c r="L87" s="29"/>
      <c r="M87" s="29"/>
    </row>
    <row r="88" spans="1:13" s="47" customFormat="1" ht="16.5" hidden="1" customHeight="1" x14ac:dyDescent="0.25">
      <c r="A88" s="29"/>
      <c r="B88" s="30" t="s">
        <v>82</v>
      </c>
      <c r="C88" s="49">
        <v>0.71099999999999997</v>
      </c>
      <c r="D88" s="29"/>
      <c r="E88" s="29"/>
      <c r="F88" s="29"/>
      <c r="G88" s="29"/>
      <c r="I88" s="29"/>
      <c r="J88" s="29"/>
      <c r="K88" s="29"/>
      <c r="L88" s="29"/>
      <c r="M88" s="29"/>
    </row>
    <row r="89" spans="1:13" s="47" customFormat="1" ht="16.5" hidden="1" customHeight="1" x14ac:dyDescent="0.25">
      <c r="A89" s="29"/>
      <c r="B89" s="30" t="s">
        <v>83</v>
      </c>
      <c r="C89" s="49">
        <v>0.63100000000000001</v>
      </c>
      <c r="D89" s="29"/>
      <c r="E89" s="29"/>
      <c r="F89" s="29"/>
      <c r="G89" s="29"/>
      <c r="I89" s="29"/>
      <c r="J89" s="29"/>
      <c r="K89" s="29"/>
      <c r="L89" s="29"/>
      <c r="M89" s="29"/>
    </row>
    <row r="90" spans="1:13" s="47" customFormat="1" ht="16.5" hidden="1" customHeight="1" x14ac:dyDescent="0.25">
      <c r="A90" s="29"/>
      <c r="B90" s="30" t="s">
        <v>84</v>
      </c>
      <c r="C90" s="49">
        <v>0.58299999999999996</v>
      </c>
      <c r="D90" s="29"/>
      <c r="E90" s="29"/>
      <c r="F90" s="29"/>
      <c r="G90" s="29"/>
      <c r="I90" s="29"/>
      <c r="J90" s="29"/>
      <c r="K90" s="29"/>
      <c r="L90" s="29"/>
      <c r="M90" s="29"/>
    </row>
    <row r="91" spans="1:13" s="47" customFormat="1" ht="16.5" hidden="1" customHeight="1" x14ac:dyDescent="0.25">
      <c r="A91" s="29"/>
      <c r="B91" s="30" t="s">
        <v>85</v>
      </c>
      <c r="C91" s="49">
        <v>0.55500000000000005</v>
      </c>
      <c r="D91" s="29"/>
      <c r="E91" s="29"/>
      <c r="F91" s="29"/>
      <c r="G91" s="29"/>
      <c r="I91" s="29"/>
      <c r="J91" s="29"/>
      <c r="K91" s="29"/>
      <c r="L91" s="29"/>
      <c r="M91" s="29"/>
    </row>
    <row r="92" spans="1:13" s="47" customFormat="1" ht="16.5" hidden="1" customHeight="1" x14ac:dyDescent="0.25">
      <c r="A92" s="29"/>
      <c r="B92" s="30" t="s">
        <v>86</v>
      </c>
      <c r="C92" s="49">
        <v>0.60399999999999998</v>
      </c>
      <c r="D92" s="29"/>
      <c r="E92" s="29"/>
      <c r="F92" s="29"/>
      <c r="G92" s="29"/>
      <c r="I92" s="29"/>
      <c r="J92" s="29"/>
      <c r="K92" s="29"/>
      <c r="L92" s="29"/>
      <c r="M92" s="29"/>
    </row>
    <row r="93" spans="1:13" s="47" customFormat="1" ht="16.5" hidden="1" customHeight="1" x14ac:dyDescent="0.25">
      <c r="A93" s="29"/>
      <c r="B93" s="30" t="s">
        <v>87</v>
      </c>
      <c r="C93" s="49">
        <v>0.78400000000000003</v>
      </c>
      <c r="D93" s="29"/>
      <c r="E93" s="29"/>
      <c r="F93" s="29"/>
      <c r="G93" s="29"/>
      <c r="I93" s="29"/>
      <c r="J93" s="29"/>
      <c r="K93" s="29"/>
      <c r="L93" s="29"/>
      <c r="M93" s="29"/>
    </row>
    <row r="94" spans="1:13" s="47" customFormat="1" ht="16.5" hidden="1" customHeight="1" x14ac:dyDescent="0.25">
      <c r="A94" s="29"/>
      <c r="B94" s="30" t="s">
        <v>88</v>
      </c>
      <c r="C94" s="49">
        <v>1.2689999999999999</v>
      </c>
      <c r="D94" s="29"/>
      <c r="E94" s="29"/>
      <c r="F94" s="29"/>
      <c r="G94" s="29"/>
      <c r="I94" s="29"/>
      <c r="J94" s="29"/>
      <c r="K94" s="29"/>
      <c r="L94" s="29"/>
      <c r="M94" s="29"/>
    </row>
    <row r="95" spans="1:13" s="47" customFormat="1" ht="16.5" hidden="1" customHeight="1" x14ac:dyDescent="0.25">
      <c r="A95" s="29"/>
      <c r="B95" s="30" t="s">
        <v>89</v>
      </c>
      <c r="C95" s="49">
        <v>1.677</v>
      </c>
      <c r="D95" s="29"/>
      <c r="E95" s="29"/>
      <c r="F95" s="29"/>
      <c r="G95" s="29"/>
      <c r="I95" s="29"/>
      <c r="J95" s="29"/>
      <c r="K95" s="29"/>
      <c r="L95" s="29"/>
      <c r="M95" s="29"/>
    </row>
    <row r="96" spans="1:13" s="47" customFormat="1" ht="16.5" hidden="1" customHeight="1" x14ac:dyDescent="0.25">
      <c r="A96" s="29"/>
      <c r="B96" s="29"/>
      <c r="C96" s="29"/>
      <c r="D96" s="29"/>
      <c r="E96" s="29"/>
      <c r="F96" s="29"/>
      <c r="G96" s="29"/>
      <c r="I96" s="29"/>
      <c r="J96" s="29"/>
      <c r="K96" s="29"/>
      <c r="L96" s="29"/>
      <c r="M96" s="29"/>
    </row>
    <row r="97" spans="1:13" s="47" customFormat="1" ht="16.5" hidden="1" customHeight="1" x14ac:dyDescent="0.25">
      <c r="A97" s="29"/>
      <c r="B97" s="30" t="s">
        <v>90</v>
      </c>
      <c r="C97" s="29"/>
      <c r="D97" s="29"/>
      <c r="E97" s="29"/>
      <c r="F97" s="29"/>
      <c r="G97" s="29"/>
      <c r="I97" s="29"/>
      <c r="J97" s="29"/>
      <c r="K97" s="29"/>
      <c r="L97" s="29"/>
      <c r="M97" s="29"/>
    </row>
    <row r="98" spans="1:13" s="47" customFormat="1" ht="16.5" hidden="1" customHeight="1" x14ac:dyDescent="0.25">
      <c r="A98" s="29"/>
      <c r="B98" s="30" t="s">
        <v>91</v>
      </c>
      <c r="C98" s="29"/>
      <c r="D98" s="29"/>
      <c r="E98" s="29"/>
      <c r="F98" s="29"/>
      <c r="G98" s="29"/>
      <c r="I98" s="29"/>
      <c r="J98" s="29"/>
      <c r="K98" s="29"/>
      <c r="L98" s="29"/>
      <c r="M98" s="29"/>
    </row>
    <row r="99" spans="1:13" s="47" customFormat="1" ht="16.5" hidden="1" customHeight="1" x14ac:dyDescent="0.25">
      <c r="A99" s="29"/>
      <c r="B99" s="30" t="s">
        <v>92</v>
      </c>
      <c r="C99" s="29"/>
      <c r="D99" s="29"/>
      <c r="E99" s="29"/>
      <c r="F99" s="29"/>
      <c r="G99" s="29"/>
      <c r="I99" s="29"/>
      <c r="J99" s="29"/>
      <c r="K99" s="29"/>
      <c r="L99" s="29"/>
      <c r="M99" s="29"/>
    </row>
    <row r="100" spans="1:13" s="47" customFormat="1" ht="16.5" hidden="1" customHeight="1" x14ac:dyDescent="0.25">
      <c r="A100" s="29"/>
      <c r="B100" s="30" t="s">
        <v>93</v>
      </c>
      <c r="C100" s="29"/>
      <c r="D100" s="29"/>
      <c r="E100" s="29"/>
      <c r="F100" s="29"/>
      <c r="G100" s="29"/>
      <c r="I100" s="29"/>
      <c r="J100" s="29"/>
      <c r="K100" s="29"/>
      <c r="L100" s="29"/>
      <c r="M100" s="29"/>
    </row>
    <row r="101" spans="1:13" s="47" customFormat="1" ht="16.5" hidden="1" customHeight="1" x14ac:dyDescent="0.25">
      <c r="A101" s="29"/>
      <c r="C101" s="29"/>
      <c r="D101" s="29"/>
      <c r="E101" s="29"/>
      <c r="F101" s="29"/>
      <c r="G101" s="29"/>
      <c r="I101" s="29"/>
      <c r="J101" s="29"/>
      <c r="K101" s="29"/>
      <c r="L101" s="29"/>
      <c r="M101" s="29"/>
    </row>
    <row r="102" spans="1:13" s="47" customFormat="1" ht="16.5" hidden="1" customHeight="1" x14ac:dyDescent="0.25">
      <c r="A102" s="29"/>
      <c r="C102" s="29"/>
      <c r="D102" s="29"/>
      <c r="E102" s="29"/>
      <c r="F102" s="29"/>
      <c r="G102" s="29"/>
      <c r="I102" s="29"/>
      <c r="J102" s="29"/>
      <c r="K102" s="29"/>
      <c r="L102" s="29"/>
      <c r="M102" s="29"/>
    </row>
    <row r="103" spans="1:13" s="47" customFormat="1" ht="16.5" hidden="1" customHeight="1" x14ac:dyDescent="0.25">
      <c r="A103" s="29"/>
      <c r="C103" s="29"/>
      <c r="D103" s="29"/>
      <c r="E103" s="29"/>
      <c r="F103" s="29"/>
      <c r="G103" s="29"/>
      <c r="I103" s="29"/>
      <c r="J103" s="29"/>
      <c r="K103" s="29"/>
      <c r="L103" s="29"/>
      <c r="M103" s="29"/>
    </row>
    <row r="104" spans="1:13" s="47" customFormat="1" ht="16.5" hidden="1" customHeight="1" x14ac:dyDescent="0.25">
      <c r="A104" s="29"/>
      <c r="B104" s="29"/>
      <c r="C104" s="29"/>
      <c r="D104" s="29"/>
      <c r="E104" s="29"/>
      <c r="F104" s="29"/>
      <c r="G104" s="29"/>
      <c r="I104" s="29"/>
      <c r="J104" s="29"/>
      <c r="K104" s="29"/>
      <c r="L104" s="29"/>
      <c r="M104" s="29"/>
    </row>
  </sheetData>
  <sheetProtection algorithmName="SHA-512" hashValue="LNzWo76pgY/Ls91ksQ4XiFQFcGdFv54zI+YViR1MvUz+Cy6A5gQ1paurNVndd4F5zr13qmX7V8967zp/fztUNg==" saltValue="q+q/gIqYRqJXvsoucht0yw==" spinCount="100000" sheet="1" objects="1" scenarios="1"/>
  <mergeCells count="30">
    <mergeCell ref="O8:S8"/>
    <mergeCell ref="O13:O24"/>
    <mergeCell ref="P13:P15"/>
    <mergeCell ref="P16:P18"/>
    <mergeCell ref="P19:P21"/>
    <mergeCell ref="P22:P24"/>
    <mergeCell ref="C8:G8"/>
    <mergeCell ref="I8:M8"/>
    <mergeCell ref="C13:C24"/>
    <mergeCell ref="D13:D15"/>
    <mergeCell ref="I13:I24"/>
    <mergeCell ref="J13:J15"/>
    <mergeCell ref="D16:D18"/>
    <mergeCell ref="J16:J18"/>
    <mergeCell ref="D19:D21"/>
    <mergeCell ref="J19:J21"/>
    <mergeCell ref="D37:D39"/>
    <mergeCell ref="J37:J39"/>
    <mergeCell ref="D40:D42"/>
    <mergeCell ref="J40:J42"/>
    <mergeCell ref="D22:D24"/>
    <mergeCell ref="J22:J24"/>
    <mergeCell ref="C26:G26"/>
    <mergeCell ref="I26:M26"/>
    <mergeCell ref="C31:C42"/>
    <mergeCell ref="D31:D33"/>
    <mergeCell ref="I31:I42"/>
    <mergeCell ref="J31:J33"/>
    <mergeCell ref="D34:D36"/>
    <mergeCell ref="J34:J36"/>
  </mergeCells>
  <conditionalFormatting sqref="B13:B24">
    <cfRule type="expression" dxfId="19" priority="2">
      <formula>B13=#REF!</formula>
    </cfRule>
  </conditionalFormatting>
  <conditionalFormatting sqref="B31:B42">
    <cfRule type="expression" dxfId="18" priority="1">
      <formula>B31=#REF!</formula>
    </cfRule>
  </conditionalFormatting>
  <pageMargins left="0.25" right="0.25" top="0.75" bottom="0.75" header="0.3" footer="0.3"/>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4D32-5F31-4119-BB0C-F1A00CD06584}">
  <sheetPr codeName="Blad10">
    <tabColor theme="5" tint="0.59999389629810485"/>
    <pageSetUpPr fitToPage="1"/>
  </sheetPr>
  <dimension ref="A1:R131"/>
  <sheetViews>
    <sheetView zoomScale="85" zoomScaleNormal="85" workbookViewId="0"/>
  </sheetViews>
  <sheetFormatPr defaultColWidth="0" defaultRowHeight="0" customHeight="1" zeroHeight="1" x14ac:dyDescent="0.25"/>
  <cols>
    <col min="1" max="1" width="5.7109375" style="1" customWidth="1"/>
    <col min="2" max="2" width="30.7109375" style="1" customWidth="1"/>
    <col min="3" max="3" width="16.7109375" style="1" customWidth="1"/>
    <col min="4" max="4" width="55.28515625" style="1" customWidth="1"/>
    <col min="5" max="9" width="15.85546875" style="1" customWidth="1"/>
    <col min="10" max="10" width="16.7109375" style="1" bestFit="1" customWidth="1"/>
    <col min="11" max="11" width="11.28515625" style="1" customWidth="1"/>
    <col min="12" max="12" width="15.85546875" style="14" customWidth="1"/>
    <col min="13" max="15" width="15.85546875" style="1" customWidth="1"/>
    <col min="16" max="16" width="16.7109375" style="1" bestFit="1" customWidth="1"/>
    <col min="17" max="17" width="15.85546875" style="1" customWidth="1"/>
    <col min="18" max="18" width="5.7109375" style="1" customWidth="1"/>
    <col min="19" max="16384" width="15.85546875" style="1" hidden="1"/>
  </cols>
  <sheetData>
    <row r="1" spans="2:17" ht="15" x14ac:dyDescent="0.25"/>
    <row r="2" spans="2:17" ht="15" x14ac:dyDescent="0.25"/>
    <row r="3" spans="2:17" ht="19.5" customHeight="1" x14ac:dyDescent="0.25"/>
    <row r="4" spans="2:17" s="15" customFormat="1" ht="36" x14ac:dyDescent="0.25">
      <c r="B4" s="53" t="s">
        <v>107</v>
      </c>
      <c r="C4" s="53"/>
      <c r="D4" s="53"/>
      <c r="E4" s="53"/>
      <c r="F4" s="53"/>
      <c r="G4" s="53"/>
      <c r="H4" s="53"/>
      <c r="I4" s="53"/>
      <c r="J4" s="53"/>
      <c r="K4" s="53"/>
      <c r="L4" s="53"/>
      <c r="M4" s="16"/>
      <c r="N4" s="16"/>
      <c r="O4" s="16"/>
      <c r="P4" s="16"/>
      <c r="Q4" s="16"/>
    </row>
    <row r="5" spans="2:17" s="15" customFormat="1" ht="21" customHeight="1" x14ac:dyDescent="0.25">
      <c r="B5" s="53"/>
      <c r="C5" s="53"/>
      <c r="D5" s="53"/>
      <c r="E5" s="53"/>
      <c r="F5" s="53"/>
      <c r="G5" s="53"/>
      <c r="H5" s="53"/>
      <c r="I5" s="53"/>
      <c r="J5" s="53"/>
      <c r="K5" s="53"/>
      <c r="L5" s="53"/>
      <c r="M5" s="16"/>
      <c r="N5" s="16"/>
      <c r="O5" s="16"/>
      <c r="P5" s="16"/>
      <c r="Q5" s="16"/>
    </row>
    <row r="6" spans="2:17" s="29" customFormat="1" ht="19.5" customHeight="1" x14ac:dyDescent="0.25">
      <c r="B6" s="328" t="s">
        <v>108</v>
      </c>
      <c r="C6" s="329"/>
      <c r="D6" s="37"/>
      <c r="E6" s="37"/>
      <c r="F6" s="328" t="s">
        <v>109</v>
      </c>
      <c r="G6" s="329"/>
      <c r="H6" s="329"/>
      <c r="I6" s="329"/>
      <c r="J6" s="181">
        <f>J26-P26</f>
        <v>0</v>
      </c>
      <c r="K6" s="31"/>
      <c r="L6" s="31"/>
    </row>
    <row r="7" spans="2:17" s="29" customFormat="1" ht="19.5" customHeight="1" x14ac:dyDescent="0.25">
      <c r="D7" s="37"/>
      <c r="E7" s="37"/>
      <c r="K7" s="31"/>
      <c r="L7" s="31"/>
    </row>
    <row r="8" spans="2:17" s="29" customFormat="1" ht="19.5" customHeight="1" x14ac:dyDescent="0.25">
      <c r="B8" s="30" t="s">
        <v>36</v>
      </c>
      <c r="C8" s="212" t="str">
        <f>'Profiled booking'!C7</f>
        <v>Entry regular</v>
      </c>
      <c r="D8" s="37"/>
      <c r="E8" s="37"/>
      <c r="F8" s="37"/>
      <c r="G8" s="37"/>
      <c r="H8" s="37"/>
      <c r="J8" s="31"/>
      <c r="K8" s="31"/>
      <c r="L8" s="31"/>
    </row>
    <row r="9" spans="2:17" ht="16.5" customHeight="1" x14ac:dyDescent="0.25">
      <c r="B9" s="30" t="s">
        <v>38</v>
      </c>
      <c r="C9" s="212" t="str">
        <f>'Profiled booking'!C8</f>
        <v>January</v>
      </c>
      <c r="D9" s="28"/>
      <c r="E9" s="28"/>
      <c r="F9" s="28"/>
      <c r="G9" s="27"/>
      <c r="J9" s="18"/>
      <c r="K9" s="18"/>
      <c r="L9" s="18"/>
    </row>
    <row r="10" spans="2:17" ht="16.5" customHeight="1" x14ac:dyDescent="0.3">
      <c r="B10" s="30" t="s">
        <v>110</v>
      </c>
      <c r="C10" s="212" t="str">
        <f>'Profiled booking'!C9</f>
        <v>No</v>
      </c>
      <c r="D10" s="66"/>
      <c r="E10" s="66"/>
      <c r="F10" s="330" t="s">
        <v>111</v>
      </c>
      <c r="G10" s="331"/>
      <c r="H10" s="331"/>
      <c r="I10" s="331"/>
      <c r="J10" s="331"/>
      <c r="L10" s="330" t="s">
        <v>112</v>
      </c>
      <c r="M10" s="331"/>
      <c r="N10" s="331"/>
      <c r="O10" s="331"/>
      <c r="P10" s="331"/>
    </row>
    <row r="11" spans="2:17" ht="16.5" customHeight="1" thickBot="1" x14ac:dyDescent="0.3"/>
    <row r="12" spans="2:17" ht="26.25" x14ac:dyDescent="0.25">
      <c r="B12" s="79" t="s">
        <v>42</v>
      </c>
      <c r="C12" s="22" t="s">
        <v>113</v>
      </c>
      <c r="D12" s="32"/>
      <c r="E12" s="32"/>
      <c r="F12" s="159" t="s">
        <v>114</v>
      </c>
      <c r="G12" s="160" t="s">
        <v>115</v>
      </c>
      <c r="H12" s="160" t="s">
        <v>116</v>
      </c>
      <c r="I12" s="159" t="s">
        <v>117</v>
      </c>
      <c r="J12" s="161" t="s">
        <v>118</v>
      </c>
      <c r="L12" s="159" t="s">
        <v>114</v>
      </c>
      <c r="M12" s="160" t="s">
        <v>115</v>
      </c>
      <c r="N12" s="161" t="s">
        <v>116</v>
      </c>
      <c r="O12" s="159" t="s">
        <v>117</v>
      </c>
      <c r="P12" s="161" t="s">
        <v>118</v>
      </c>
    </row>
    <row r="13" spans="2:17" ht="16.5" customHeight="1" x14ac:dyDescent="0.25">
      <c r="B13" s="6"/>
      <c r="C13" s="36" t="s">
        <v>44</v>
      </c>
      <c r="D13" s="33"/>
      <c r="E13" s="33"/>
      <c r="F13" s="162" t="s">
        <v>119</v>
      </c>
      <c r="G13" s="163" t="s">
        <v>119</v>
      </c>
      <c r="H13" s="163" t="s">
        <v>119</v>
      </c>
      <c r="I13" s="162" t="s">
        <v>119</v>
      </c>
      <c r="J13" s="164" t="s">
        <v>120</v>
      </c>
      <c r="L13" s="162" t="s">
        <v>119</v>
      </c>
      <c r="M13" s="163" t="s">
        <v>119</v>
      </c>
      <c r="N13" s="164" t="s">
        <v>119</v>
      </c>
      <c r="O13" s="162" t="s">
        <v>119</v>
      </c>
      <c r="P13" s="164" t="s">
        <v>120</v>
      </c>
    </row>
    <row r="14" spans="2:17" ht="16.5" customHeight="1" x14ac:dyDescent="0.25">
      <c r="B14" s="210" t="s">
        <v>39</v>
      </c>
      <c r="C14" s="211">
        <f>IF('Profiled booking'!C13&lt;0,0,'Profiled booking'!C13)</f>
        <v>100000</v>
      </c>
      <c r="D14" s="34"/>
      <c r="E14" s="34"/>
      <c r="F14" s="166">
        <f>Optimisation!E11</f>
        <v>100000</v>
      </c>
      <c r="G14" s="167">
        <f>Optimisation!F11</f>
        <v>0</v>
      </c>
      <c r="H14" s="168">
        <f>Optimisation!G11</f>
        <v>0</v>
      </c>
      <c r="I14" s="166">
        <f t="shared" ref="I14:I25" si="0">SUM(F14:H14)</f>
        <v>100000</v>
      </c>
      <c r="J14" s="169">
        <f>Optimisation!H62</f>
        <v>48933.893657534245</v>
      </c>
      <c r="K14" s="106"/>
      <c r="L14" s="166">
        <f>Optimisation!J11</f>
        <v>100000</v>
      </c>
      <c r="M14" s="167">
        <f>Optimisation!K11</f>
        <v>0</v>
      </c>
      <c r="N14" s="177">
        <f>Optimisation!L11</f>
        <v>0</v>
      </c>
      <c r="O14" s="166">
        <f t="shared" ref="O14:O25" si="1">SUM(L14:N14)</f>
        <v>100000</v>
      </c>
      <c r="P14" s="178">
        <f>Optimisation!M62</f>
        <v>48933.893657534245</v>
      </c>
    </row>
    <row r="15" spans="2:17" ht="16.5" customHeight="1" x14ac:dyDescent="0.25">
      <c r="B15" s="35" t="s">
        <v>45</v>
      </c>
      <c r="C15" s="211">
        <f>IF('Profiled booking'!C14&lt;0,0,'Profiled booking'!C14)</f>
        <v>100000</v>
      </c>
      <c r="D15" s="34"/>
      <c r="E15" s="34"/>
      <c r="F15" s="166">
        <f>Optimisation!E12</f>
        <v>100000</v>
      </c>
      <c r="G15" s="167">
        <f>Optimisation!F12</f>
        <v>0</v>
      </c>
      <c r="H15" s="168">
        <f>Optimisation!G12</f>
        <v>0</v>
      </c>
      <c r="I15" s="166">
        <f t="shared" si="0"/>
        <v>100000</v>
      </c>
      <c r="J15" s="169">
        <f>Optimisation!H63</f>
        <v>44198.355561643839</v>
      </c>
      <c r="K15" s="106"/>
      <c r="L15" s="166">
        <f>Optimisation!J12</f>
        <v>100000</v>
      </c>
      <c r="M15" s="167">
        <f>Optimisation!K12</f>
        <v>0</v>
      </c>
      <c r="N15" s="177">
        <f>Optimisation!L12</f>
        <v>0</v>
      </c>
      <c r="O15" s="166">
        <f t="shared" si="1"/>
        <v>100000</v>
      </c>
      <c r="P15" s="178">
        <f>Optimisation!M63</f>
        <v>44198.355561643839</v>
      </c>
    </row>
    <row r="16" spans="2:17" ht="16.5" customHeight="1" x14ac:dyDescent="0.25">
      <c r="B16" s="35" t="s">
        <v>46</v>
      </c>
      <c r="C16" s="211">
        <f>IF('Profiled booking'!C15&lt;0,0,'Profiled booking'!C15)</f>
        <v>100000</v>
      </c>
      <c r="D16" s="34"/>
      <c r="E16" s="34"/>
      <c r="F16" s="166">
        <f>Optimisation!E13</f>
        <v>100000</v>
      </c>
      <c r="G16" s="167">
        <f>Optimisation!F13</f>
        <v>0</v>
      </c>
      <c r="H16" s="168">
        <f>Optimisation!G13</f>
        <v>0</v>
      </c>
      <c r="I16" s="166">
        <f t="shared" si="0"/>
        <v>100000</v>
      </c>
      <c r="J16" s="169">
        <f>Optimisation!H64</f>
        <v>48933.893657534245</v>
      </c>
      <c r="K16" s="106"/>
      <c r="L16" s="166">
        <f>Optimisation!J13</f>
        <v>100000</v>
      </c>
      <c r="M16" s="167">
        <f>Optimisation!K13</f>
        <v>0</v>
      </c>
      <c r="N16" s="177">
        <f>Optimisation!L13</f>
        <v>0</v>
      </c>
      <c r="O16" s="166">
        <f t="shared" si="1"/>
        <v>100000</v>
      </c>
      <c r="P16" s="178">
        <f>Optimisation!M64</f>
        <v>48933.893657534245</v>
      </c>
    </row>
    <row r="17" spans="2:16" ht="16.5" customHeight="1" x14ac:dyDescent="0.25">
      <c r="B17" s="35" t="s">
        <v>47</v>
      </c>
      <c r="C17" s="211">
        <f>IF('Profiled booking'!C16&lt;0,0,'Profiled booking'!C16)</f>
        <v>100000</v>
      </c>
      <c r="D17" s="34"/>
      <c r="E17" s="34"/>
      <c r="F17" s="166">
        <f>Optimisation!E14</f>
        <v>100000</v>
      </c>
      <c r="G17" s="167">
        <f>Optimisation!F14</f>
        <v>0</v>
      </c>
      <c r="H17" s="168">
        <f>Optimisation!G14</f>
        <v>0</v>
      </c>
      <c r="I17" s="166">
        <f t="shared" si="0"/>
        <v>100000</v>
      </c>
      <c r="J17" s="169">
        <f>Optimisation!H65</f>
        <v>47355.380958904112</v>
      </c>
      <c r="K17" s="106"/>
      <c r="L17" s="166">
        <f>Optimisation!J14</f>
        <v>100000</v>
      </c>
      <c r="M17" s="167">
        <f>Optimisation!K14</f>
        <v>0</v>
      </c>
      <c r="N17" s="177">
        <f>Optimisation!L14</f>
        <v>0</v>
      </c>
      <c r="O17" s="166">
        <f t="shared" si="1"/>
        <v>100000</v>
      </c>
      <c r="P17" s="178">
        <f>Optimisation!M65</f>
        <v>47355.380958904112</v>
      </c>
    </row>
    <row r="18" spans="2:16" ht="16.5" customHeight="1" x14ac:dyDescent="0.25">
      <c r="B18" s="35" t="s">
        <v>48</v>
      </c>
      <c r="C18" s="211">
        <f>IF('Profiled booking'!C17&lt;0,0,'Profiled booking'!C17)</f>
        <v>100000</v>
      </c>
      <c r="D18" s="34"/>
      <c r="E18" s="34"/>
      <c r="F18" s="166">
        <f>Optimisation!E15</f>
        <v>100000</v>
      </c>
      <c r="G18" s="167">
        <f>Optimisation!F15</f>
        <v>0</v>
      </c>
      <c r="H18" s="168">
        <f>Optimisation!G15</f>
        <v>0</v>
      </c>
      <c r="I18" s="166">
        <f t="shared" si="0"/>
        <v>100000</v>
      </c>
      <c r="J18" s="169">
        <f>Optimisation!H66</f>
        <v>48933.893657534245</v>
      </c>
      <c r="K18" s="106"/>
      <c r="L18" s="166">
        <f>Optimisation!J15</f>
        <v>100000</v>
      </c>
      <c r="M18" s="167">
        <f>Optimisation!K15</f>
        <v>0</v>
      </c>
      <c r="N18" s="177">
        <f>Optimisation!L15</f>
        <v>0</v>
      </c>
      <c r="O18" s="166">
        <f t="shared" si="1"/>
        <v>100000</v>
      </c>
      <c r="P18" s="178">
        <f>Optimisation!M66</f>
        <v>48933.893657534245</v>
      </c>
    </row>
    <row r="19" spans="2:16" ht="16.5" customHeight="1" x14ac:dyDescent="0.25">
      <c r="B19" s="35" t="s">
        <v>49</v>
      </c>
      <c r="C19" s="211">
        <f>IF('Profiled booking'!C18&lt;0,0,'Profiled booking'!C18)</f>
        <v>100000</v>
      </c>
      <c r="D19" s="34"/>
      <c r="E19" s="34"/>
      <c r="F19" s="166">
        <f>Optimisation!E16</f>
        <v>100000</v>
      </c>
      <c r="G19" s="167">
        <f>Optimisation!F16</f>
        <v>0</v>
      </c>
      <c r="H19" s="168">
        <f>Optimisation!G16</f>
        <v>0</v>
      </c>
      <c r="I19" s="166">
        <f t="shared" si="0"/>
        <v>100000</v>
      </c>
      <c r="J19" s="169">
        <f>Optimisation!H67</f>
        <v>47355.380958904112</v>
      </c>
      <c r="K19" s="106"/>
      <c r="L19" s="166">
        <f>Optimisation!J16</f>
        <v>100000</v>
      </c>
      <c r="M19" s="167">
        <f>Optimisation!K16</f>
        <v>0</v>
      </c>
      <c r="N19" s="177">
        <f>Optimisation!L16</f>
        <v>0</v>
      </c>
      <c r="O19" s="166">
        <f t="shared" si="1"/>
        <v>100000</v>
      </c>
      <c r="P19" s="178">
        <f>Optimisation!M67</f>
        <v>47355.380958904112</v>
      </c>
    </row>
    <row r="20" spans="2:16" ht="16.5" customHeight="1" x14ac:dyDescent="0.25">
      <c r="B20" s="35" t="s">
        <v>50</v>
      </c>
      <c r="C20" s="211">
        <f>IF('Profiled booking'!C19&lt;0,0,'Profiled booking'!C19)</f>
        <v>100000</v>
      </c>
      <c r="D20" s="34"/>
      <c r="E20" s="34"/>
      <c r="F20" s="166">
        <f>Optimisation!E17</f>
        <v>100000</v>
      </c>
      <c r="G20" s="167">
        <f>Optimisation!F17</f>
        <v>0</v>
      </c>
      <c r="H20" s="168">
        <f>Optimisation!G17</f>
        <v>0</v>
      </c>
      <c r="I20" s="166">
        <f t="shared" si="0"/>
        <v>100000</v>
      </c>
      <c r="J20" s="169">
        <f>Optimisation!H68</f>
        <v>48933.893657534245</v>
      </c>
      <c r="K20" s="106"/>
      <c r="L20" s="166">
        <f>Optimisation!J17</f>
        <v>100000</v>
      </c>
      <c r="M20" s="167">
        <f>Optimisation!K17</f>
        <v>0</v>
      </c>
      <c r="N20" s="177">
        <f>Optimisation!L17</f>
        <v>0</v>
      </c>
      <c r="O20" s="166">
        <f t="shared" si="1"/>
        <v>100000</v>
      </c>
      <c r="P20" s="178">
        <f>Optimisation!M68</f>
        <v>48933.893657534245</v>
      </c>
    </row>
    <row r="21" spans="2:16" ht="16.5" customHeight="1" x14ac:dyDescent="0.25">
      <c r="B21" s="35" t="s">
        <v>51</v>
      </c>
      <c r="C21" s="211">
        <f>IF('Profiled booking'!C20&lt;0,0,'Profiled booking'!C20)</f>
        <v>100000</v>
      </c>
      <c r="D21" s="34"/>
      <c r="E21" s="34"/>
      <c r="F21" s="166">
        <f>Optimisation!E18</f>
        <v>100000</v>
      </c>
      <c r="G21" s="167">
        <f>Optimisation!F18</f>
        <v>0</v>
      </c>
      <c r="H21" s="168">
        <f>Optimisation!G18</f>
        <v>0</v>
      </c>
      <c r="I21" s="166">
        <f t="shared" si="0"/>
        <v>100000</v>
      </c>
      <c r="J21" s="169">
        <f>Optimisation!H69</f>
        <v>48933.893657534245</v>
      </c>
      <c r="K21" s="106"/>
      <c r="L21" s="166">
        <f>Optimisation!J18</f>
        <v>100000</v>
      </c>
      <c r="M21" s="167">
        <f>Optimisation!K18</f>
        <v>0</v>
      </c>
      <c r="N21" s="177">
        <f>Optimisation!L18</f>
        <v>0</v>
      </c>
      <c r="O21" s="166">
        <f t="shared" si="1"/>
        <v>100000</v>
      </c>
      <c r="P21" s="178">
        <f>Optimisation!M69</f>
        <v>48933.893657534245</v>
      </c>
    </row>
    <row r="22" spans="2:16" ht="16.5" customHeight="1" x14ac:dyDescent="0.25">
      <c r="B22" s="35" t="s">
        <v>52</v>
      </c>
      <c r="C22" s="211">
        <f>IF('Profiled booking'!C21&lt;0,0,'Profiled booking'!C21)</f>
        <v>100000</v>
      </c>
      <c r="D22" s="34"/>
      <c r="E22" s="34"/>
      <c r="F22" s="166">
        <f>Optimisation!E19</f>
        <v>100000</v>
      </c>
      <c r="G22" s="167">
        <f>Optimisation!F19</f>
        <v>0</v>
      </c>
      <c r="H22" s="168">
        <f>Optimisation!G19</f>
        <v>0</v>
      </c>
      <c r="I22" s="166">
        <f t="shared" si="0"/>
        <v>100000</v>
      </c>
      <c r="J22" s="169">
        <f>Optimisation!H70</f>
        <v>47355.380958904112</v>
      </c>
      <c r="K22" s="106"/>
      <c r="L22" s="166">
        <f>Optimisation!J19</f>
        <v>100000</v>
      </c>
      <c r="M22" s="167">
        <f>Optimisation!K19</f>
        <v>0</v>
      </c>
      <c r="N22" s="177">
        <f>Optimisation!L19</f>
        <v>0</v>
      </c>
      <c r="O22" s="166">
        <f t="shared" si="1"/>
        <v>100000</v>
      </c>
      <c r="P22" s="178">
        <f>Optimisation!M70</f>
        <v>47355.380958904112</v>
      </c>
    </row>
    <row r="23" spans="2:16" ht="16.5" customHeight="1" x14ac:dyDescent="0.25">
      <c r="B23" s="35" t="s">
        <v>53</v>
      </c>
      <c r="C23" s="211">
        <f>IF('Profiled booking'!C22&lt;0,0,'Profiled booking'!C22)</f>
        <v>100000</v>
      </c>
      <c r="D23" s="34"/>
      <c r="E23" s="34"/>
      <c r="F23" s="166">
        <f>Optimisation!E20</f>
        <v>100000</v>
      </c>
      <c r="G23" s="167">
        <f>Optimisation!F20</f>
        <v>0</v>
      </c>
      <c r="H23" s="168">
        <f>Optimisation!G20</f>
        <v>0</v>
      </c>
      <c r="I23" s="166">
        <f t="shared" si="0"/>
        <v>100000</v>
      </c>
      <c r="J23" s="169">
        <f>Optimisation!H71</f>
        <v>48933.893657534245</v>
      </c>
      <c r="K23" s="106"/>
      <c r="L23" s="166">
        <f>Optimisation!J20</f>
        <v>100000</v>
      </c>
      <c r="M23" s="167">
        <f>Optimisation!K20</f>
        <v>0</v>
      </c>
      <c r="N23" s="177">
        <f>Optimisation!L20</f>
        <v>0</v>
      </c>
      <c r="O23" s="166">
        <f t="shared" si="1"/>
        <v>100000</v>
      </c>
      <c r="P23" s="178">
        <f>Optimisation!M71</f>
        <v>48933.893657534245</v>
      </c>
    </row>
    <row r="24" spans="2:16" ht="16.5" customHeight="1" x14ac:dyDescent="0.25">
      <c r="B24" s="35" t="s">
        <v>54</v>
      </c>
      <c r="C24" s="211">
        <f>IF('Profiled booking'!C23&lt;0,0,'Profiled booking'!C23)</f>
        <v>100000</v>
      </c>
      <c r="D24" s="34"/>
      <c r="E24" s="34"/>
      <c r="F24" s="166">
        <f>Optimisation!E21</f>
        <v>100000</v>
      </c>
      <c r="G24" s="167">
        <f>Optimisation!F21</f>
        <v>0</v>
      </c>
      <c r="H24" s="168">
        <f>Optimisation!G21</f>
        <v>0</v>
      </c>
      <c r="I24" s="166">
        <f t="shared" si="0"/>
        <v>100000</v>
      </c>
      <c r="J24" s="169">
        <f>Optimisation!H72</f>
        <v>47355.380958904112</v>
      </c>
      <c r="K24" s="106"/>
      <c r="L24" s="166">
        <f>Optimisation!J21</f>
        <v>100000</v>
      </c>
      <c r="M24" s="167">
        <f>Optimisation!K21</f>
        <v>0</v>
      </c>
      <c r="N24" s="177">
        <f>Optimisation!L21</f>
        <v>0</v>
      </c>
      <c r="O24" s="166">
        <f t="shared" si="1"/>
        <v>100000</v>
      </c>
      <c r="P24" s="178">
        <f>Optimisation!M72</f>
        <v>47355.380958904112</v>
      </c>
    </row>
    <row r="25" spans="2:16" ht="16.5" customHeight="1" thickBot="1" x14ac:dyDescent="0.3">
      <c r="B25" s="35" t="s">
        <v>55</v>
      </c>
      <c r="C25" s="211">
        <f>IF('Profiled booking'!C24&lt;0,0,'Profiled booking'!C24)</f>
        <v>100000</v>
      </c>
      <c r="D25" s="34"/>
      <c r="E25" s="34"/>
      <c r="F25" s="170">
        <f>Optimisation!E22</f>
        <v>100000</v>
      </c>
      <c r="G25" s="171">
        <f>Optimisation!F22</f>
        <v>0</v>
      </c>
      <c r="H25" s="172">
        <f>Optimisation!G22</f>
        <v>0</v>
      </c>
      <c r="I25" s="173">
        <f t="shared" si="0"/>
        <v>100000</v>
      </c>
      <c r="J25" s="174">
        <f>Optimisation!H73</f>
        <v>48933.893657534245</v>
      </c>
      <c r="K25" s="106"/>
      <c r="L25" s="170">
        <f>Optimisation!J22</f>
        <v>100000</v>
      </c>
      <c r="M25" s="171">
        <f>Optimisation!K22</f>
        <v>0</v>
      </c>
      <c r="N25" s="179">
        <f>Optimisation!L22</f>
        <v>0</v>
      </c>
      <c r="O25" s="173">
        <f t="shared" si="1"/>
        <v>100000</v>
      </c>
      <c r="P25" s="180">
        <f>Optimisation!M73</f>
        <v>48933.893657534245</v>
      </c>
    </row>
    <row r="26" spans="2:16" ht="16.5" customHeight="1" thickBot="1" x14ac:dyDescent="0.3">
      <c r="B26" s="28"/>
      <c r="C26" s="28"/>
      <c r="D26" s="28"/>
      <c r="E26" s="28"/>
      <c r="I26" s="175">
        <f>SUM(I14:I25)</f>
        <v>1200000</v>
      </c>
      <c r="J26" s="176">
        <f>SUM(J14:J25)</f>
        <v>576157.13500000013</v>
      </c>
      <c r="K26" s="106"/>
      <c r="L26" s="1"/>
      <c r="O26" s="175">
        <f>SUM(O14:O25)</f>
        <v>1200000</v>
      </c>
      <c r="P26" s="176">
        <f>SUM(P14:P25)</f>
        <v>576157.13500000013</v>
      </c>
    </row>
    <row r="27" spans="2:16" ht="16.5" customHeight="1" x14ac:dyDescent="0.25"/>
    <row r="28" spans="2:16" ht="16.5" customHeight="1" x14ac:dyDescent="0.25">
      <c r="B28" s="19"/>
      <c r="C28" s="104"/>
      <c r="D28" s="104"/>
      <c r="E28" s="104"/>
      <c r="F28" s="104"/>
      <c r="G28" s="104"/>
      <c r="H28" s="104"/>
      <c r="I28" s="104"/>
      <c r="J28" s="104"/>
      <c r="K28" s="104"/>
      <c r="L28" s="105"/>
      <c r="M28" s="106"/>
      <c r="N28" s="106"/>
      <c r="O28" s="104"/>
    </row>
    <row r="29" spans="2:16" ht="16.5" customHeight="1" x14ac:dyDescent="0.25">
      <c r="B29" s="19"/>
      <c r="C29" s="104"/>
      <c r="D29" s="104"/>
      <c r="E29" s="104"/>
      <c r="F29" s="104"/>
      <c r="G29" s="104"/>
      <c r="H29" s="104"/>
      <c r="I29" s="104"/>
      <c r="J29" s="104"/>
      <c r="K29" s="104"/>
      <c r="L29" s="105"/>
      <c r="M29" s="106"/>
      <c r="N29" s="106"/>
      <c r="O29" s="104"/>
    </row>
    <row r="30" spans="2:16" ht="16.5" customHeight="1" x14ac:dyDescent="0.25">
      <c r="B30" s="19"/>
      <c r="C30" s="104"/>
      <c r="D30" s="104"/>
      <c r="E30" s="104"/>
      <c r="F30" s="104"/>
      <c r="G30" s="104"/>
      <c r="H30" s="104"/>
      <c r="I30" s="104"/>
      <c r="J30" s="104"/>
      <c r="K30" s="104"/>
      <c r="L30" s="105"/>
      <c r="M30" s="106"/>
      <c r="N30" s="106"/>
      <c r="O30" s="104"/>
    </row>
    <row r="31" spans="2:16" ht="16.5" customHeight="1" x14ac:dyDescent="0.25">
      <c r="B31" s="19"/>
      <c r="C31" s="104"/>
      <c r="D31" s="104"/>
      <c r="E31" s="104"/>
      <c r="F31" s="104"/>
      <c r="G31" s="104"/>
      <c r="H31" s="104"/>
      <c r="I31" s="104"/>
      <c r="J31" s="104"/>
      <c r="K31" s="104"/>
      <c r="L31" s="105"/>
      <c r="M31" s="106"/>
      <c r="N31" s="106"/>
      <c r="O31" s="104"/>
    </row>
    <row r="32" spans="2:16" ht="16.5" customHeight="1" x14ac:dyDescent="0.25">
      <c r="B32" s="19"/>
      <c r="C32" s="104"/>
      <c r="D32" s="104"/>
      <c r="E32" s="104"/>
      <c r="F32" s="104"/>
      <c r="G32" s="104"/>
      <c r="H32" s="104"/>
      <c r="I32" s="104"/>
      <c r="J32" s="104"/>
      <c r="K32" s="104"/>
      <c r="L32" s="105"/>
      <c r="M32" s="106"/>
      <c r="N32" s="106"/>
      <c r="O32" s="104"/>
    </row>
    <row r="33" spans="2:15" ht="16.5" customHeight="1" x14ac:dyDescent="0.25">
      <c r="B33" s="19"/>
      <c r="C33" s="104"/>
      <c r="D33" s="104"/>
      <c r="E33" s="104"/>
      <c r="F33" s="104"/>
      <c r="G33" s="104"/>
      <c r="H33" s="104"/>
      <c r="I33" s="104"/>
      <c r="J33" s="104"/>
      <c r="K33" s="104"/>
      <c r="L33" s="105"/>
      <c r="M33" s="106"/>
      <c r="N33" s="106"/>
      <c r="O33" s="104"/>
    </row>
    <row r="34" spans="2:15" ht="16.5" customHeight="1" x14ac:dyDescent="0.25">
      <c r="B34" s="19"/>
      <c r="C34" s="104"/>
      <c r="D34" s="104"/>
      <c r="E34" s="104"/>
      <c r="F34" s="104"/>
      <c r="G34" s="104"/>
      <c r="H34" s="104"/>
      <c r="I34" s="104"/>
      <c r="J34" s="104"/>
      <c r="K34" s="104"/>
      <c r="L34" s="105"/>
      <c r="M34" s="106"/>
      <c r="N34" s="106"/>
      <c r="O34" s="104"/>
    </row>
    <row r="35" spans="2:15" ht="16.5" customHeight="1" x14ac:dyDescent="0.25">
      <c r="B35" s="19"/>
      <c r="C35" s="104"/>
      <c r="D35" s="104"/>
      <c r="E35" s="104"/>
      <c r="F35" s="104"/>
      <c r="G35" s="104"/>
      <c r="H35" s="104"/>
      <c r="I35" s="104"/>
      <c r="J35" s="104"/>
      <c r="K35" s="104"/>
      <c r="L35" s="105"/>
      <c r="M35" s="106"/>
      <c r="N35" s="106"/>
      <c r="O35" s="104"/>
    </row>
    <row r="36" spans="2:15" ht="16.5" customHeight="1" x14ac:dyDescent="0.25">
      <c r="B36" s="19"/>
      <c r="C36" s="104"/>
      <c r="D36" s="104"/>
      <c r="E36" s="104"/>
      <c r="F36" s="104"/>
      <c r="G36" s="104"/>
      <c r="H36" s="104"/>
      <c r="I36" s="104"/>
      <c r="J36" s="104"/>
      <c r="K36" s="104"/>
      <c r="L36" s="105"/>
      <c r="M36" s="106"/>
      <c r="N36" s="106"/>
      <c r="O36" s="104"/>
    </row>
    <row r="37" spans="2:15" ht="16.5" customHeight="1" x14ac:dyDescent="0.25">
      <c r="B37" s="19"/>
      <c r="C37" s="104"/>
      <c r="D37" s="104"/>
      <c r="E37" s="104"/>
      <c r="F37" s="104"/>
      <c r="G37" s="104"/>
      <c r="H37" s="104"/>
      <c r="I37" s="104"/>
      <c r="J37" s="104"/>
      <c r="K37" s="104"/>
      <c r="L37" s="105"/>
      <c r="M37" s="106"/>
      <c r="N37" s="106"/>
      <c r="O37" s="104"/>
    </row>
    <row r="38" spans="2:15" ht="16.5" customHeight="1" x14ac:dyDescent="0.25">
      <c r="B38" s="19"/>
      <c r="C38" s="104"/>
      <c r="D38" s="104"/>
      <c r="E38" s="104"/>
      <c r="F38" s="104"/>
      <c r="G38" s="104"/>
      <c r="H38" s="104"/>
      <c r="I38" s="104"/>
      <c r="J38" s="104"/>
      <c r="K38" s="104"/>
      <c r="L38" s="105"/>
      <c r="M38" s="106"/>
      <c r="N38" s="106"/>
      <c r="O38" s="104"/>
    </row>
    <row r="39" spans="2:15" ht="16.5" customHeight="1" x14ac:dyDescent="0.25">
      <c r="B39" s="19"/>
      <c r="C39" s="104"/>
      <c r="D39" s="104"/>
      <c r="E39" s="104"/>
      <c r="F39" s="104"/>
      <c r="G39" s="104"/>
      <c r="H39" s="104"/>
      <c r="I39" s="104"/>
      <c r="J39" s="104"/>
      <c r="K39" s="104"/>
      <c r="L39" s="105"/>
      <c r="M39" s="106"/>
      <c r="N39" s="106"/>
      <c r="O39" s="104"/>
    </row>
    <row r="40" spans="2:15" ht="16.5" customHeight="1" x14ac:dyDescent="0.25">
      <c r="B40" s="19"/>
      <c r="C40" s="104"/>
      <c r="D40" s="104"/>
      <c r="E40" s="104"/>
      <c r="F40" s="104"/>
      <c r="G40" s="104"/>
      <c r="H40" s="104"/>
      <c r="I40" s="104"/>
      <c r="J40" s="104"/>
      <c r="K40" s="104"/>
      <c r="L40" s="105"/>
      <c r="M40" s="106"/>
      <c r="N40" s="106"/>
      <c r="O40" s="104"/>
    </row>
    <row r="41" spans="2:15" ht="16.5" customHeight="1" x14ac:dyDescent="0.25">
      <c r="B41" s="19"/>
      <c r="C41" s="104"/>
      <c r="D41" s="104"/>
      <c r="E41" s="104"/>
      <c r="F41" s="104"/>
      <c r="G41" s="104"/>
      <c r="H41" s="104"/>
      <c r="I41" s="104"/>
      <c r="J41" s="104"/>
      <c r="K41" s="104"/>
      <c r="L41" s="105"/>
      <c r="M41" s="106"/>
      <c r="N41" s="106"/>
      <c r="O41" s="104"/>
    </row>
    <row r="42" spans="2:15" ht="16.5" customHeight="1" x14ac:dyDescent="0.25">
      <c r="B42" s="19"/>
      <c r="C42" s="104"/>
      <c r="D42" s="104"/>
      <c r="E42" s="104"/>
      <c r="F42" s="104"/>
      <c r="G42" s="104"/>
      <c r="H42" s="104"/>
      <c r="I42" s="104"/>
      <c r="J42" s="104"/>
      <c r="K42" s="104"/>
      <c r="L42" s="105"/>
      <c r="M42" s="106"/>
      <c r="N42" s="106"/>
      <c r="O42" s="104"/>
    </row>
    <row r="43" spans="2:15" ht="16.5" customHeight="1" x14ac:dyDescent="0.25">
      <c r="B43" s="19"/>
      <c r="C43" s="104"/>
      <c r="D43" s="104"/>
      <c r="E43" s="104"/>
      <c r="F43" s="104"/>
      <c r="G43" s="104"/>
      <c r="H43" s="104"/>
      <c r="I43" s="104"/>
      <c r="J43" s="104"/>
      <c r="K43" s="104"/>
      <c r="L43" s="105"/>
      <c r="M43" s="106"/>
      <c r="N43" s="106"/>
      <c r="O43" s="104"/>
    </row>
    <row r="44" spans="2:15" ht="15" hidden="1" customHeight="1" x14ac:dyDescent="0.25"/>
    <row r="45" spans="2:15" ht="15" hidden="1" customHeight="1" x14ac:dyDescent="0.25"/>
    <row r="46" spans="2:15" ht="15" hidden="1" customHeight="1" x14ac:dyDescent="0.25"/>
    <row r="47" spans="2:15" ht="15" hidden="1" customHeight="1" x14ac:dyDescent="0.25"/>
    <row r="48" spans="2:15"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row r="114" ht="15" hidden="1" customHeight="1" x14ac:dyDescent="0.25"/>
    <row r="115" ht="15" hidden="1" customHeight="1" x14ac:dyDescent="0.25"/>
    <row r="116" ht="15" hidden="1" customHeight="1" x14ac:dyDescent="0.25"/>
    <row r="117" ht="15" hidden="1"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sheetData>
  <sheetProtection algorithmName="SHA-512" hashValue="GqT1T4KvepVoArEo7CFCLBFc7v1eo+B2XNTZKsHX9yfcYJPTzPWyI7qlFzEBok6AZlnIJY79njq1QJqmsmBnnA==" saltValue="9swhcc3l0o8dCddgsduiNA==" spinCount="100000" sheet="1" objects="1" scenarios="1"/>
  <mergeCells count="4">
    <mergeCell ref="F6:I6"/>
    <mergeCell ref="F10:J10"/>
    <mergeCell ref="L10:P10"/>
    <mergeCell ref="B6:C6"/>
  </mergeCells>
  <conditionalFormatting sqref="C14:C25">
    <cfRule type="expression" dxfId="17" priority="11">
      <formula>#REF!=#REF!</formula>
    </cfRule>
    <cfRule type="expression" dxfId="16" priority="12">
      <formula>#REF!=#REF!</formula>
    </cfRule>
  </conditionalFormatting>
  <conditionalFormatting sqref="I14:I24">
    <cfRule type="cellIs" dxfId="15" priority="9" operator="notEqual">
      <formula>$C14</formula>
    </cfRule>
  </conditionalFormatting>
  <conditionalFormatting sqref="O14:O24">
    <cfRule type="cellIs" dxfId="14" priority="2" operator="notEqual">
      <formula>$C14</formula>
    </cfRule>
  </conditionalFormatting>
  <conditionalFormatting sqref="B14:B25">
    <cfRule type="cellIs" dxfId="13" priority="16" operator="equal">
      <formula>$C$9</formula>
    </cfRule>
  </conditionalFormatting>
  <conditionalFormatting sqref="O26">
    <cfRule type="cellIs" dxfId="12" priority="1" operator="notEqual">
      <formula>I26</formula>
    </cfRule>
  </conditionalFormatting>
  <pageMargins left="0.25" right="0.25" top="0.75" bottom="0.75" header="0.3" footer="0.3"/>
  <pageSetup paperSize="9" scale="4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DDDADE-8B83-4F99-896F-6E98D4AF99F1}">
          <x14:formula1>
            <xm:f>Validation!$C$6:$C$10</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1A0E0-F1AB-499B-9DDB-0EFB129849F0}">
  <sheetPr codeName="Blad11">
    <tabColor theme="5" tint="0.59999389629810485"/>
    <pageSetUpPr fitToPage="1"/>
  </sheetPr>
  <dimension ref="B1:Q132"/>
  <sheetViews>
    <sheetView topLeftCell="A15" zoomScale="85" zoomScaleNormal="85" workbookViewId="0">
      <selection activeCell="B32" sqref="B32:B43"/>
    </sheetView>
  </sheetViews>
  <sheetFormatPr defaultColWidth="15.85546875" defaultRowHeight="0" customHeight="1" zeroHeight="1" x14ac:dyDescent="0.25"/>
  <cols>
    <col min="1" max="1" width="5.7109375" style="1" customWidth="1"/>
    <col min="2" max="2" width="30.7109375" style="1" customWidth="1"/>
    <col min="3" max="4" width="19.7109375" style="1" customWidth="1"/>
    <col min="5" max="5" width="5.7109375" style="1" customWidth="1"/>
    <col min="6" max="9" width="19.85546875" style="1" customWidth="1"/>
    <col min="10" max="10" width="5.85546875" style="1" customWidth="1"/>
    <col min="11" max="11" width="19.85546875" style="14" customWidth="1"/>
    <col min="12" max="14" width="19.85546875" style="1" customWidth="1"/>
    <col min="15" max="15" width="16.7109375" style="1" bestFit="1" customWidth="1"/>
    <col min="16" max="16384" width="15.85546875" style="1"/>
  </cols>
  <sheetData>
    <row r="1" spans="2:17" ht="15" x14ac:dyDescent="0.25"/>
    <row r="2" spans="2:17" ht="15" x14ac:dyDescent="0.25"/>
    <row r="3" spans="2:17" ht="20.25" customHeight="1" x14ac:dyDescent="0.25"/>
    <row r="4" spans="2:17" s="15" customFormat="1" ht="36" x14ac:dyDescent="0.25">
      <c r="B4" s="53" t="s">
        <v>121</v>
      </c>
      <c r="C4" s="53"/>
      <c r="D4" s="53"/>
      <c r="E4" s="53"/>
      <c r="F4" s="53"/>
      <c r="G4" s="53"/>
      <c r="H4" s="53"/>
      <c r="I4" s="53"/>
      <c r="J4" s="53"/>
      <c r="K4" s="53"/>
      <c r="L4" s="16"/>
      <c r="M4" s="16"/>
      <c r="N4" s="16"/>
      <c r="O4" s="16"/>
      <c r="P4" s="16"/>
      <c r="Q4" s="16"/>
    </row>
    <row r="5" spans="2:17" s="15" customFormat="1" ht="21" customHeight="1" x14ac:dyDescent="0.25">
      <c r="B5" s="53"/>
      <c r="C5" s="53"/>
      <c r="D5" s="53"/>
      <c r="E5" s="53"/>
      <c r="F5" s="53"/>
      <c r="G5" s="53"/>
      <c r="H5" s="53"/>
      <c r="I5" s="53"/>
      <c r="J5" s="53"/>
      <c r="K5" s="53"/>
      <c r="L5" s="16"/>
      <c r="M5" s="16"/>
      <c r="N5" s="16"/>
      <c r="O5" s="16"/>
      <c r="P5" s="16"/>
      <c r="Q5" s="16"/>
    </row>
    <row r="6" spans="2:17" s="29" customFormat="1" ht="19.5" customHeight="1" x14ac:dyDescent="0.25">
      <c r="B6" s="343" t="s">
        <v>108</v>
      </c>
      <c r="C6" s="344"/>
      <c r="D6" s="37"/>
      <c r="E6" s="37"/>
      <c r="F6" s="343" t="s">
        <v>109</v>
      </c>
      <c r="G6" s="344"/>
      <c r="H6" s="344"/>
      <c r="I6" s="181">
        <f>I44-N44</f>
        <v>0</v>
      </c>
      <c r="J6" s="31"/>
      <c r="K6" s="31"/>
    </row>
    <row r="7" spans="2:17" s="29" customFormat="1" ht="19.5" customHeight="1" x14ac:dyDescent="0.25">
      <c r="D7" s="37"/>
      <c r="E7" s="37"/>
      <c r="K7" s="31"/>
    </row>
    <row r="8" spans="2:17" s="29" customFormat="1" ht="19.5" customHeight="1" x14ac:dyDescent="0.25">
      <c r="B8" s="30" t="s">
        <v>36</v>
      </c>
      <c r="C8" s="212" t="str">
        <f>'Profiled booking'!C7</f>
        <v>Entry regular</v>
      </c>
      <c r="D8" s="37"/>
      <c r="E8" s="37"/>
      <c r="F8" s="37"/>
      <c r="G8" s="37"/>
      <c r="H8" s="37"/>
      <c r="J8" s="31"/>
      <c r="K8" s="31"/>
    </row>
    <row r="9" spans="2:17" ht="16.5" customHeight="1" x14ac:dyDescent="0.25">
      <c r="B9" s="30" t="s">
        <v>38</v>
      </c>
      <c r="C9" s="212" t="str">
        <f>'Profiled booking'!C8</f>
        <v>January</v>
      </c>
      <c r="D9" s="28"/>
      <c r="E9" s="28"/>
      <c r="F9" s="28"/>
      <c r="G9" s="27"/>
      <c r="J9" s="18"/>
      <c r="K9" s="18"/>
    </row>
    <row r="10" spans="2:17" ht="16.5" customHeight="1" x14ac:dyDescent="0.25">
      <c r="B10" s="30" t="s">
        <v>110</v>
      </c>
      <c r="C10" s="212" t="str">
        <f>'Profiled booking'!C9</f>
        <v>No</v>
      </c>
      <c r="D10" s="66"/>
      <c r="E10" s="66"/>
      <c r="F10" s="335" t="s">
        <v>122</v>
      </c>
      <c r="G10" s="336"/>
      <c r="H10" s="336"/>
      <c r="I10" s="336"/>
      <c r="K10" s="335" t="s">
        <v>112</v>
      </c>
      <c r="L10" s="336"/>
      <c r="M10" s="336"/>
      <c r="N10" s="336"/>
    </row>
    <row r="11" spans="2:17" ht="16.5" customHeight="1" thickBot="1" x14ac:dyDescent="0.3"/>
    <row r="12" spans="2:17" ht="26.25" x14ac:dyDescent="0.25">
      <c r="B12" s="79" t="s">
        <v>42</v>
      </c>
      <c r="C12" s="22" t="s">
        <v>113</v>
      </c>
      <c r="D12" s="32"/>
      <c r="E12" s="32"/>
      <c r="F12" s="159" t="s">
        <v>114</v>
      </c>
      <c r="G12" s="160" t="s">
        <v>115</v>
      </c>
      <c r="H12" s="160" t="s">
        <v>116</v>
      </c>
      <c r="I12" s="189" t="s">
        <v>117</v>
      </c>
      <c r="K12" s="159" t="s">
        <v>114</v>
      </c>
      <c r="L12" s="160" t="s">
        <v>115</v>
      </c>
      <c r="M12" s="161" t="s">
        <v>116</v>
      </c>
      <c r="N12" s="189" t="s">
        <v>117</v>
      </c>
    </row>
    <row r="13" spans="2:17" ht="16.5" customHeight="1" x14ac:dyDescent="0.25">
      <c r="B13" s="6"/>
      <c r="C13" s="36" t="s">
        <v>44</v>
      </c>
      <c r="D13" s="33"/>
      <c r="F13" s="162" t="s">
        <v>119</v>
      </c>
      <c r="G13" s="163" t="s">
        <v>119</v>
      </c>
      <c r="H13" s="163" t="s">
        <v>119</v>
      </c>
      <c r="I13" s="190" t="s">
        <v>119</v>
      </c>
      <c r="K13" s="162" t="s">
        <v>119</v>
      </c>
      <c r="L13" s="163" t="s">
        <v>119</v>
      </c>
      <c r="M13" s="164" t="s">
        <v>119</v>
      </c>
      <c r="N13" s="190" t="s">
        <v>119</v>
      </c>
    </row>
    <row r="14" spans="2:17" ht="16.5" customHeight="1" x14ac:dyDescent="0.25">
      <c r="B14" s="17" t="s">
        <v>39</v>
      </c>
      <c r="C14" s="211">
        <f>IF('Profiled booking'!C13&lt;0,0,'Profiled booking'!C13)</f>
        <v>100000</v>
      </c>
      <c r="D14" s="34"/>
      <c r="F14" s="166">
        <f>Optimisation!E11</f>
        <v>100000</v>
      </c>
      <c r="G14" s="167">
        <f>Optimisation!F11</f>
        <v>0</v>
      </c>
      <c r="H14" s="168">
        <f>Optimisation!G11</f>
        <v>0</v>
      </c>
      <c r="I14" s="191">
        <f t="shared" ref="I14:I25" si="0">SUM(F14:H14)</f>
        <v>100000</v>
      </c>
      <c r="J14" s="106"/>
      <c r="K14" s="166">
        <f>Optimisation!J11</f>
        <v>100000</v>
      </c>
      <c r="L14" s="167">
        <f>Optimisation!K11</f>
        <v>0</v>
      </c>
      <c r="M14" s="177">
        <f>Optimisation!L11</f>
        <v>0</v>
      </c>
      <c r="N14" s="191">
        <f t="shared" ref="N14:N25" si="1">SUM(K14:M14)</f>
        <v>100000</v>
      </c>
    </row>
    <row r="15" spans="2:17" ht="16.5" customHeight="1" x14ac:dyDescent="0.25">
      <c r="B15" s="35" t="s">
        <v>45</v>
      </c>
      <c r="C15" s="211">
        <f>IF('Profiled booking'!C14&lt;0,0,'Profiled booking'!C14)</f>
        <v>100000</v>
      </c>
      <c r="D15" s="34"/>
      <c r="F15" s="166">
        <f>Optimisation!E12</f>
        <v>100000</v>
      </c>
      <c r="G15" s="167">
        <f>Optimisation!F12</f>
        <v>0</v>
      </c>
      <c r="H15" s="168">
        <f>Optimisation!G12</f>
        <v>0</v>
      </c>
      <c r="I15" s="191">
        <f t="shared" si="0"/>
        <v>100000</v>
      </c>
      <c r="J15" s="106"/>
      <c r="K15" s="166">
        <f>Optimisation!J12</f>
        <v>100000</v>
      </c>
      <c r="L15" s="167">
        <f>Optimisation!K12</f>
        <v>0</v>
      </c>
      <c r="M15" s="177">
        <f>Optimisation!L12</f>
        <v>0</v>
      </c>
      <c r="N15" s="191">
        <f t="shared" si="1"/>
        <v>100000</v>
      </c>
    </row>
    <row r="16" spans="2:17" ht="16.5" customHeight="1" x14ac:dyDescent="0.25">
      <c r="B16" s="35" t="s">
        <v>46</v>
      </c>
      <c r="C16" s="211">
        <f>IF('Profiled booking'!C15&lt;0,0,'Profiled booking'!C15)</f>
        <v>100000</v>
      </c>
      <c r="D16" s="34"/>
      <c r="F16" s="166">
        <f>Optimisation!E13</f>
        <v>100000</v>
      </c>
      <c r="G16" s="167">
        <f>Optimisation!F13</f>
        <v>0</v>
      </c>
      <c r="H16" s="168">
        <f>Optimisation!G13</f>
        <v>0</v>
      </c>
      <c r="I16" s="191">
        <f t="shared" si="0"/>
        <v>100000</v>
      </c>
      <c r="J16" s="106"/>
      <c r="K16" s="166">
        <f>Optimisation!J13</f>
        <v>100000</v>
      </c>
      <c r="L16" s="167">
        <f>Optimisation!K13</f>
        <v>0</v>
      </c>
      <c r="M16" s="177">
        <f>Optimisation!L13</f>
        <v>0</v>
      </c>
      <c r="N16" s="191">
        <f t="shared" si="1"/>
        <v>100000</v>
      </c>
    </row>
    <row r="17" spans="2:14" ht="16.5" customHeight="1" x14ac:dyDescent="0.25">
      <c r="B17" s="35" t="s">
        <v>47</v>
      </c>
      <c r="C17" s="211">
        <f>IF('Profiled booking'!C16&lt;0,0,'Profiled booking'!C16)</f>
        <v>100000</v>
      </c>
      <c r="D17" s="34"/>
      <c r="F17" s="166">
        <f>Optimisation!E14</f>
        <v>100000</v>
      </c>
      <c r="G17" s="167">
        <f>Optimisation!F14</f>
        <v>0</v>
      </c>
      <c r="H17" s="168">
        <f>Optimisation!G14</f>
        <v>0</v>
      </c>
      <c r="I17" s="191">
        <f t="shared" si="0"/>
        <v>100000</v>
      </c>
      <c r="J17" s="106"/>
      <c r="K17" s="166">
        <f>Optimisation!J14</f>
        <v>100000</v>
      </c>
      <c r="L17" s="167">
        <f>Optimisation!K14</f>
        <v>0</v>
      </c>
      <c r="M17" s="177">
        <f>Optimisation!L14</f>
        <v>0</v>
      </c>
      <c r="N17" s="191">
        <f t="shared" si="1"/>
        <v>100000</v>
      </c>
    </row>
    <row r="18" spans="2:14" ht="16.5" customHeight="1" x14ac:dyDescent="0.25">
      <c r="B18" s="35" t="s">
        <v>48</v>
      </c>
      <c r="C18" s="211">
        <f>IF('Profiled booking'!C17&lt;0,0,'Profiled booking'!C17)</f>
        <v>100000</v>
      </c>
      <c r="D18" s="34"/>
      <c r="F18" s="166">
        <f>Optimisation!E15</f>
        <v>100000</v>
      </c>
      <c r="G18" s="167">
        <f>Optimisation!F15</f>
        <v>0</v>
      </c>
      <c r="H18" s="168">
        <f>Optimisation!G15</f>
        <v>0</v>
      </c>
      <c r="I18" s="191">
        <f t="shared" si="0"/>
        <v>100000</v>
      </c>
      <c r="J18" s="106"/>
      <c r="K18" s="166">
        <f>Optimisation!J15</f>
        <v>100000</v>
      </c>
      <c r="L18" s="167">
        <f>Optimisation!K15</f>
        <v>0</v>
      </c>
      <c r="M18" s="177">
        <f>Optimisation!L15</f>
        <v>0</v>
      </c>
      <c r="N18" s="191">
        <f t="shared" si="1"/>
        <v>100000</v>
      </c>
    </row>
    <row r="19" spans="2:14" ht="16.5" customHeight="1" x14ac:dyDescent="0.25">
      <c r="B19" s="35" t="s">
        <v>49</v>
      </c>
      <c r="C19" s="211">
        <f>IF('Profiled booking'!C18&lt;0,0,'Profiled booking'!C18)</f>
        <v>100000</v>
      </c>
      <c r="D19" s="34"/>
      <c r="F19" s="166">
        <f>Optimisation!E16</f>
        <v>100000</v>
      </c>
      <c r="G19" s="167">
        <f>Optimisation!F16</f>
        <v>0</v>
      </c>
      <c r="H19" s="168">
        <f>Optimisation!G16</f>
        <v>0</v>
      </c>
      <c r="I19" s="191">
        <f t="shared" si="0"/>
        <v>100000</v>
      </c>
      <c r="J19" s="106"/>
      <c r="K19" s="166">
        <f>Optimisation!J16</f>
        <v>100000</v>
      </c>
      <c r="L19" s="167">
        <f>Optimisation!K16</f>
        <v>0</v>
      </c>
      <c r="M19" s="177">
        <f>Optimisation!L16</f>
        <v>0</v>
      </c>
      <c r="N19" s="191">
        <f t="shared" si="1"/>
        <v>100000</v>
      </c>
    </row>
    <row r="20" spans="2:14" ht="16.5" customHeight="1" x14ac:dyDescent="0.25">
      <c r="B20" s="35" t="s">
        <v>50</v>
      </c>
      <c r="C20" s="211">
        <f>IF('Profiled booking'!C19&lt;0,0,'Profiled booking'!C19)</f>
        <v>100000</v>
      </c>
      <c r="D20" s="34"/>
      <c r="F20" s="166">
        <f>Optimisation!E17</f>
        <v>100000</v>
      </c>
      <c r="G20" s="167">
        <f>Optimisation!F17</f>
        <v>0</v>
      </c>
      <c r="H20" s="168">
        <f>Optimisation!G17</f>
        <v>0</v>
      </c>
      <c r="I20" s="191">
        <f t="shared" si="0"/>
        <v>100000</v>
      </c>
      <c r="J20" s="106"/>
      <c r="K20" s="166">
        <f>Optimisation!J17</f>
        <v>100000</v>
      </c>
      <c r="L20" s="167">
        <f>Optimisation!K17</f>
        <v>0</v>
      </c>
      <c r="M20" s="177">
        <f>Optimisation!L17</f>
        <v>0</v>
      </c>
      <c r="N20" s="191">
        <f t="shared" si="1"/>
        <v>100000</v>
      </c>
    </row>
    <row r="21" spans="2:14" ht="16.5" customHeight="1" x14ac:dyDescent="0.25">
      <c r="B21" s="35" t="s">
        <v>51</v>
      </c>
      <c r="C21" s="211">
        <f>IF('Profiled booking'!C20&lt;0,0,'Profiled booking'!C20)</f>
        <v>100000</v>
      </c>
      <c r="D21" s="34"/>
      <c r="F21" s="166">
        <f>Optimisation!E18</f>
        <v>100000</v>
      </c>
      <c r="G21" s="167">
        <f>Optimisation!F18</f>
        <v>0</v>
      </c>
      <c r="H21" s="168">
        <f>Optimisation!G18</f>
        <v>0</v>
      </c>
      <c r="I21" s="191">
        <f t="shared" si="0"/>
        <v>100000</v>
      </c>
      <c r="J21" s="106"/>
      <c r="K21" s="166">
        <f>Optimisation!J18</f>
        <v>100000</v>
      </c>
      <c r="L21" s="167">
        <f>Optimisation!K18</f>
        <v>0</v>
      </c>
      <c r="M21" s="177">
        <f>Optimisation!L18</f>
        <v>0</v>
      </c>
      <c r="N21" s="191">
        <f t="shared" si="1"/>
        <v>100000</v>
      </c>
    </row>
    <row r="22" spans="2:14" ht="16.5" customHeight="1" x14ac:dyDescent="0.25">
      <c r="B22" s="35" t="s">
        <v>52</v>
      </c>
      <c r="C22" s="211">
        <f>IF('Profiled booking'!C21&lt;0,0,'Profiled booking'!C21)</f>
        <v>100000</v>
      </c>
      <c r="D22" s="34"/>
      <c r="F22" s="166">
        <f>Optimisation!E19</f>
        <v>100000</v>
      </c>
      <c r="G22" s="167">
        <f>Optimisation!F19</f>
        <v>0</v>
      </c>
      <c r="H22" s="168">
        <f>Optimisation!G19</f>
        <v>0</v>
      </c>
      <c r="I22" s="191">
        <f t="shared" si="0"/>
        <v>100000</v>
      </c>
      <c r="J22" s="106"/>
      <c r="K22" s="166">
        <f>Optimisation!J19</f>
        <v>100000</v>
      </c>
      <c r="L22" s="167">
        <f>Optimisation!K19</f>
        <v>0</v>
      </c>
      <c r="M22" s="177">
        <f>Optimisation!L19</f>
        <v>0</v>
      </c>
      <c r="N22" s="191">
        <f t="shared" si="1"/>
        <v>100000</v>
      </c>
    </row>
    <row r="23" spans="2:14" ht="16.5" customHeight="1" x14ac:dyDescent="0.25">
      <c r="B23" s="35" t="s">
        <v>53</v>
      </c>
      <c r="C23" s="211">
        <f>IF('Profiled booking'!C22&lt;0,0,'Profiled booking'!C22)</f>
        <v>100000</v>
      </c>
      <c r="D23" s="34"/>
      <c r="F23" s="166">
        <f>Optimisation!E20</f>
        <v>100000</v>
      </c>
      <c r="G23" s="167">
        <f>Optimisation!F20</f>
        <v>0</v>
      </c>
      <c r="H23" s="168">
        <f>Optimisation!G20</f>
        <v>0</v>
      </c>
      <c r="I23" s="191">
        <f t="shared" si="0"/>
        <v>100000</v>
      </c>
      <c r="J23" s="106"/>
      <c r="K23" s="166">
        <f>Optimisation!J20</f>
        <v>100000</v>
      </c>
      <c r="L23" s="167">
        <f>Optimisation!K20</f>
        <v>0</v>
      </c>
      <c r="M23" s="177">
        <f>Optimisation!L20</f>
        <v>0</v>
      </c>
      <c r="N23" s="191">
        <f t="shared" si="1"/>
        <v>100000</v>
      </c>
    </row>
    <row r="24" spans="2:14" ht="16.5" customHeight="1" x14ac:dyDescent="0.25">
      <c r="B24" s="35" t="s">
        <v>54</v>
      </c>
      <c r="C24" s="211">
        <f>IF('Profiled booking'!C23&lt;0,0,'Profiled booking'!C23)</f>
        <v>100000</v>
      </c>
      <c r="D24" s="34"/>
      <c r="F24" s="166">
        <f>Optimisation!E21</f>
        <v>100000</v>
      </c>
      <c r="G24" s="167">
        <f>Optimisation!F21</f>
        <v>0</v>
      </c>
      <c r="H24" s="168">
        <f>Optimisation!G21</f>
        <v>0</v>
      </c>
      <c r="I24" s="191">
        <f t="shared" si="0"/>
        <v>100000</v>
      </c>
      <c r="J24" s="106"/>
      <c r="K24" s="166">
        <f>Optimisation!J21</f>
        <v>100000</v>
      </c>
      <c r="L24" s="167">
        <f>Optimisation!K21</f>
        <v>0</v>
      </c>
      <c r="M24" s="177">
        <f>Optimisation!L21</f>
        <v>0</v>
      </c>
      <c r="N24" s="191">
        <f t="shared" si="1"/>
        <v>100000</v>
      </c>
    </row>
    <row r="25" spans="2:14" ht="16.5" customHeight="1" thickBot="1" x14ac:dyDescent="0.3">
      <c r="B25" s="35" t="s">
        <v>55</v>
      </c>
      <c r="C25" s="211">
        <f>IF('Profiled booking'!C24&lt;0,0,'Profiled booking'!C24)</f>
        <v>100000</v>
      </c>
      <c r="D25" s="34"/>
      <c r="F25" s="170">
        <f>Optimisation!E22</f>
        <v>100000</v>
      </c>
      <c r="G25" s="171">
        <f>Optimisation!F22</f>
        <v>0</v>
      </c>
      <c r="H25" s="172">
        <f>Optimisation!G22</f>
        <v>0</v>
      </c>
      <c r="I25" s="192">
        <f t="shared" si="0"/>
        <v>100000</v>
      </c>
      <c r="J25" s="106"/>
      <c r="K25" s="170">
        <f>Optimisation!J22</f>
        <v>100000</v>
      </c>
      <c r="L25" s="171">
        <f>Optimisation!K22</f>
        <v>0</v>
      </c>
      <c r="M25" s="179">
        <f>Optimisation!L22</f>
        <v>0</v>
      </c>
      <c r="N25" s="192">
        <f t="shared" si="1"/>
        <v>100000</v>
      </c>
    </row>
    <row r="26" spans="2:14" ht="16.5" customHeight="1" thickBot="1" x14ac:dyDescent="0.3">
      <c r="B26" s="28"/>
      <c r="C26" s="28"/>
      <c r="D26" s="28"/>
      <c r="I26" s="193">
        <f>SUM(I14:I25)</f>
        <v>1200000</v>
      </c>
      <c r="J26" s="106"/>
      <c r="K26" s="1"/>
      <c r="N26" s="193">
        <f>SUM(N14:N25)</f>
        <v>1200000</v>
      </c>
    </row>
    <row r="27" spans="2:14" ht="16.5" customHeight="1" x14ac:dyDescent="0.25">
      <c r="E27" s="33"/>
    </row>
    <row r="28" spans="2:14" ht="16.5" customHeight="1" thickBot="1" x14ac:dyDescent="0.3">
      <c r="B28" s="350" t="s">
        <v>123</v>
      </c>
      <c r="C28" s="351"/>
      <c r="D28" s="351"/>
      <c r="E28" s="104"/>
      <c r="F28" s="337" t="s">
        <v>124</v>
      </c>
      <c r="G28" s="338"/>
      <c r="H28" s="338"/>
      <c r="I28" s="338"/>
      <c r="J28" s="104"/>
      <c r="K28" s="337" t="s">
        <v>125</v>
      </c>
      <c r="L28" s="338"/>
      <c r="M28" s="338"/>
      <c r="N28" s="338"/>
    </row>
    <row r="29" spans="2:14" ht="16.5" customHeight="1" thickBot="1" x14ac:dyDescent="0.3">
      <c r="B29" s="104"/>
      <c r="C29" s="104"/>
      <c r="D29" s="104"/>
      <c r="E29" s="104"/>
      <c r="F29" s="104"/>
      <c r="G29" s="104"/>
      <c r="H29" s="104"/>
      <c r="I29" s="104"/>
      <c r="J29" s="104"/>
      <c r="K29" s="105"/>
      <c r="L29" s="106"/>
      <c r="M29" s="106"/>
      <c r="N29" s="104"/>
    </row>
    <row r="30" spans="2:14" ht="25.5" x14ac:dyDescent="0.25">
      <c r="B30" s="345"/>
      <c r="C30" s="345"/>
      <c r="D30" s="345"/>
      <c r="E30" s="34"/>
      <c r="F30" s="159" t="s">
        <v>114</v>
      </c>
      <c r="G30" s="160" t="s">
        <v>115</v>
      </c>
      <c r="H30" s="160" t="s">
        <v>116</v>
      </c>
      <c r="I30" s="189" t="s">
        <v>126</v>
      </c>
      <c r="K30" s="159" t="s">
        <v>114</v>
      </c>
      <c r="L30" s="160" t="s">
        <v>115</v>
      </c>
      <c r="M30" s="160" t="s">
        <v>116</v>
      </c>
      <c r="N30" s="189" t="s">
        <v>127</v>
      </c>
    </row>
    <row r="31" spans="2:14" ht="15" x14ac:dyDescent="0.25">
      <c r="B31" s="349"/>
      <c r="C31" s="349"/>
      <c r="D31" s="349"/>
      <c r="E31" s="34"/>
      <c r="F31" s="202" t="s">
        <v>120</v>
      </c>
      <c r="G31" s="203" t="s">
        <v>120</v>
      </c>
      <c r="H31" s="203" t="s">
        <v>120</v>
      </c>
      <c r="I31" s="204" t="s">
        <v>120</v>
      </c>
      <c r="K31" s="202" t="s">
        <v>120</v>
      </c>
      <c r="L31" s="203" t="s">
        <v>120</v>
      </c>
      <c r="M31" s="203" t="s">
        <v>120</v>
      </c>
      <c r="N31" s="204" t="s">
        <v>120</v>
      </c>
    </row>
    <row r="32" spans="2:14" ht="16.5" customHeight="1" x14ac:dyDescent="0.25">
      <c r="B32" s="346">
        <f>Optimisation!B79</f>
        <v>5.7615713499999996</v>
      </c>
      <c r="C32" s="346">
        <f>Optimisation!C79</f>
        <v>2.6317753000000002</v>
      </c>
      <c r="D32" s="291">
        <f>Optimisation!D79</f>
        <v>1.2588244200000001</v>
      </c>
      <c r="E32" s="34"/>
      <c r="F32" s="339">
        <f>F14*B32</f>
        <v>576157.13500000001</v>
      </c>
      <c r="G32" s="332">
        <f>G14*C32</f>
        <v>0</v>
      </c>
      <c r="H32" s="194">
        <f>H14*D32</f>
        <v>0</v>
      </c>
      <c r="I32" s="199">
        <f>Optimisation!H62</f>
        <v>48933.893657534245</v>
      </c>
      <c r="K32" s="339">
        <f>K14*B32</f>
        <v>576157.13500000001</v>
      </c>
      <c r="L32" s="332">
        <f>L14*C32</f>
        <v>0</v>
      </c>
      <c r="M32" s="194">
        <f>M14*D32</f>
        <v>0</v>
      </c>
      <c r="N32" s="199">
        <f>Optimisation!M62</f>
        <v>48933.893657534245</v>
      </c>
    </row>
    <row r="33" spans="2:14" ht="16.5" customHeight="1" x14ac:dyDescent="0.25">
      <c r="B33" s="347"/>
      <c r="C33" s="347"/>
      <c r="D33" s="291">
        <f>Optimisation!D80</f>
        <v>1.0163411899999999</v>
      </c>
      <c r="E33" s="34"/>
      <c r="F33" s="340"/>
      <c r="G33" s="333"/>
      <c r="H33" s="194">
        <f t="shared" ref="H33:H43" si="2">H15*D33</f>
        <v>0</v>
      </c>
      <c r="I33" s="199">
        <f>Optimisation!H63</f>
        <v>44198.355561643839</v>
      </c>
      <c r="J33" s="106"/>
      <c r="K33" s="340"/>
      <c r="L33" s="333"/>
      <c r="M33" s="194">
        <f t="shared" ref="M33:M43" si="3">M15*D33</f>
        <v>0</v>
      </c>
      <c r="N33" s="199">
        <f>Optimisation!M63</f>
        <v>44198.355561643839</v>
      </c>
    </row>
    <row r="34" spans="2:14" ht="16.5" customHeight="1" x14ac:dyDescent="0.25">
      <c r="B34" s="347"/>
      <c r="C34" s="348"/>
      <c r="D34" s="291">
        <f>Optimisation!D81</f>
        <v>0.88007606999999999</v>
      </c>
      <c r="E34" s="34"/>
      <c r="F34" s="340"/>
      <c r="G34" s="342"/>
      <c r="H34" s="194">
        <f t="shared" si="2"/>
        <v>0</v>
      </c>
      <c r="I34" s="199">
        <f>Optimisation!H64</f>
        <v>48933.893657534245</v>
      </c>
      <c r="J34" s="106"/>
      <c r="K34" s="340"/>
      <c r="L34" s="342"/>
      <c r="M34" s="194">
        <f t="shared" si="3"/>
        <v>0</v>
      </c>
      <c r="N34" s="199">
        <f>Optimisation!M64</f>
        <v>48933.893657534245</v>
      </c>
    </row>
    <row r="35" spans="2:14" ht="16.5" customHeight="1" x14ac:dyDescent="0.25">
      <c r="B35" s="347"/>
      <c r="C35" s="346">
        <f>Optimisation!C82</f>
        <v>1.4077176199999999</v>
      </c>
      <c r="D35" s="291">
        <f>Optimisation!D82</f>
        <v>0.63503566</v>
      </c>
      <c r="E35" s="34"/>
      <c r="F35" s="340"/>
      <c r="G35" s="332">
        <f>G17*C35</f>
        <v>0</v>
      </c>
      <c r="H35" s="194">
        <f t="shared" si="2"/>
        <v>0</v>
      </c>
      <c r="I35" s="199">
        <f>Optimisation!H65</f>
        <v>47355.380958904112</v>
      </c>
      <c r="J35" s="106"/>
      <c r="K35" s="340"/>
      <c r="L35" s="332">
        <f>L17*C35</f>
        <v>0</v>
      </c>
      <c r="M35" s="194">
        <f t="shared" si="3"/>
        <v>0</v>
      </c>
      <c r="N35" s="199">
        <f>Optimisation!M65</f>
        <v>47355.380958904112</v>
      </c>
    </row>
    <row r="36" spans="2:14" ht="16.5" customHeight="1" x14ac:dyDescent="0.25">
      <c r="B36" s="347"/>
      <c r="C36" s="347"/>
      <c r="D36" s="291">
        <f>Optimisation!D83</f>
        <v>0.58133465000000006</v>
      </c>
      <c r="E36" s="34"/>
      <c r="F36" s="340"/>
      <c r="G36" s="333"/>
      <c r="H36" s="194">
        <f t="shared" si="2"/>
        <v>0</v>
      </c>
      <c r="I36" s="199">
        <f>Optimisation!H66</f>
        <v>48933.893657534245</v>
      </c>
      <c r="J36" s="106"/>
      <c r="K36" s="340"/>
      <c r="L36" s="333"/>
      <c r="M36" s="194">
        <f t="shared" si="3"/>
        <v>0</v>
      </c>
      <c r="N36" s="199">
        <f>Optimisation!M66</f>
        <v>48933.893657534245</v>
      </c>
    </row>
    <row r="37" spans="2:14" ht="16.5" customHeight="1" x14ac:dyDescent="0.25">
      <c r="B37" s="347"/>
      <c r="C37" s="348"/>
      <c r="D37" s="291">
        <f>Optimisation!D84</f>
        <v>0.47236992</v>
      </c>
      <c r="E37" s="34"/>
      <c r="F37" s="340"/>
      <c r="G37" s="342"/>
      <c r="H37" s="194">
        <f t="shared" si="2"/>
        <v>0</v>
      </c>
      <c r="I37" s="199">
        <f>Optimisation!H67</f>
        <v>47355.380958904112</v>
      </c>
      <c r="J37" s="106"/>
      <c r="K37" s="340"/>
      <c r="L37" s="342"/>
      <c r="M37" s="194">
        <f t="shared" si="3"/>
        <v>0</v>
      </c>
      <c r="N37" s="199">
        <f>Optimisation!M67</f>
        <v>47355.380958904112</v>
      </c>
    </row>
    <row r="38" spans="2:14" ht="16.5" customHeight="1" x14ac:dyDescent="0.25">
      <c r="B38" s="347"/>
      <c r="C38" s="346">
        <f>Optimisation!C85</f>
        <v>1.14181716</v>
      </c>
      <c r="D38" s="291">
        <f>Optimisation!D85</f>
        <v>0.46095728000000002</v>
      </c>
      <c r="E38" s="34"/>
      <c r="F38" s="340"/>
      <c r="G38" s="332">
        <f>G20*C38</f>
        <v>0</v>
      </c>
      <c r="H38" s="194">
        <f t="shared" si="2"/>
        <v>0</v>
      </c>
      <c r="I38" s="199">
        <f>Optimisation!H68</f>
        <v>48933.893657534245</v>
      </c>
      <c r="J38" s="106"/>
      <c r="K38" s="340"/>
      <c r="L38" s="332">
        <f>L20*C38</f>
        <v>0</v>
      </c>
      <c r="M38" s="194">
        <f t="shared" si="3"/>
        <v>0</v>
      </c>
      <c r="N38" s="199">
        <f>Optimisation!M68</f>
        <v>48933.893657534245</v>
      </c>
    </row>
    <row r="39" spans="2:14" ht="16.5" customHeight="1" x14ac:dyDescent="0.25">
      <c r="B39" s="347"/>
      <c r="C39" s="347"/>
      <c r="D39" s="291">
        <f>Optimisation!D86</f>
        <v>0.43820302</v>
      </c>
      <c r="E39" s="34"/>
      <c r="F39" s="340"/>
      <c r="G39" s="333"/>
      <c r="H39" s="194">
        <f t="shared" si="2"/>
        <v>0</v>
      </c>
      <c r="I39" s="199">
        <f>Optimisation!H69</f>
        <v>48933.893657534245</v>
      </c>
      <c r="J39" s="106"/>
      <c r="K39" s="340"/>
      <c r="L39" s="333"/>
      <c r="M39" s="194">
        <f t="shared" si="3"/>
        <v>0</v>
      </c>
      <c r="N39" s="199">
        <f>Optimisation!M69</f>
        <v>48933.893657534245</v>
      </c>
    </row>
    <row r="40" spans="2:14" ht="16.5" customHeight="1" x14ac:dyDescent="0.25">
      <c r="B40" s="347"/>
      <c r="C40" s="348"/>
      <c r="D40" s="291">
        <f>Optimisation!D87</f>
        <v>0.47094926999999998</v>
      </c>
      <c r="E40" s="34"/>
      <c r="F40" s="340"/>
      <c r="G40" s="342"/>
      <c r="H40" s="194">
        <f t="shared" si="2"/>
        <v>0</v>
      </c>
      <c r="I40" s="199">
        <f>Optimisation!H70</f>
        <v>47355.380958904112</v>
      </c>
      <c r="J40" s="106"/>
      <c r="K40" s="340"/>
      <c r="L40" s="342"/>
      <c r="M40" s="194">
        <f t="shared" si="3"/>
        <v>0</v>
      </c>
      <c r="N40" s="199">
        <f>Optimisation!M70</f>
        <v>47355.380958904112</v>
      </c>
    </row>
    <row r="41" spans="2:14" ht="16.5" customHeight="1" x14ac:dyDescent="0.25">
      <c r="B41" s="347"/>
      <c r="C41" s="346">
        <f>Optimisation!C88</f>
        <v>2.0058950100000001</v>
      </c>
      <c r="D41" s="291">
        <f>Optimisation!D88</f>
        <v>0.55858039999999998</v>
      </c>
      <c r="E41" s="34"/>
      <c r="F41" s="340"/>
      <c r="G41" s="332">
        <f>G23*C41</f>
        <v>0</v>
      </c>
      <c r="H41" s="194">
        <f t="shared" si="2"/>
        <v>0</v>
      </c>
      <c r="I41" s="199">
        <f>Optimisation!H71</f>
        <v>48933.893657534245</v>
      </c>
      <c r="J41" s="106"/>
      <c r="K41" s="340"/>
      <c r="L41" s="332">
        <f>L23*C41</f>
        <v>0</v>
      </c>
      <c r="M41" s="194">
        <f t="shared" si="3"/>
        <v>0</v>
      </c>
      <c r="N41" s="199">
        <f>Optimisation!M71</f>
        <v>48933.893657534245</v>
      </c>
    </row>
    <row r="42" spans="2:14" ht="16.5" customHeight="1" x14ac:dyDescent="0.25">
      <c r="B42" s="347"/>
      <c r="C42" s="347"/>
      <c r="D42" s="291">
        <f>Optimisation!D89</f>
        <v>0.80267369999999993</v>
      </c>
      <c r="E42" s="28"/>
      <c r="F42" s="340"/>
      <c r="G42" s="333"/>
      <c r="H42" s="194">
        <f t="shared" si="2"/>
        <v>0</v>
      </c>
      <c r="I42" s="199">
        <f>Optimisation!H72</f>
        <v>47355.380958904112</v>
      </c>
      <c r="J42" s="106"/>
      <c r="K42" s="340"/>
      <c r="L42" s="333"/>
      <c r="M42" s="194">
        <f t="shared" si="3"/>
        <v>0</v>
      </c>
      <c r="N42" s="199">
        <f>Optimisation!M72</f>
        <v>47355.380958904112</v>
      </c>
    </row>
    <row r="43" spans="2:14" ht="16.5" customHeight="1" thickBot="1" x14ac:dyDescent="0.3">
      <c r="B43" s="348"/>
      <c r="C43" s="348"/>
      <c r="D43" s="207">
        <f>Optimisation!D90</f>
        <v>1.04522797</v>
      </c>
      <c r="F43" s="341"/>
      <c r="G43" s="334"/>
      <c r="H43" s="195">
        <f t="shared" si="2"/>
        <v>0</v>
      </c>
      <c r="I43" s="200">
        <f>Optimisation!H73</f>
        <v>48933.893657534245</v>
      </c>
      <c r="J43" s="106"/>
      <c r="K43" s="341"/>
      <c r="L43" s="334"/>
      <c r="M43" s="195">
        <f t="shared" si="3"/>
        <v>0</v>
      </c>
      <c r="N43" s="200">
        <f>Optimisation!M73</f>
        <v>48933.893657534245</v>
      </c>
    </row>
    <row r="44" spans="2:14" ht="16.5" customHeight="1" thickTop="1" thickBot="1" x14ac:dyDescent="0.3">
      <c r="B44" s="19"/>
      <c r="C44" s="104"/>
      <c r="D44" s="104"/>
      <c r="E44" s="104"/>
      <c r="F44" s="196">
        <f>SUM(F32:F43)</f>
        <v>576157.13500000001</v>
      </c>
      <c r="G44" s="197">
        <f>SUM(G32:G43)</f>
        <v>0</v>
      </c>
      <c r="H44" s="198">
        <f>SUM(H32:H43)</f>
        <v>0</v>
      </c>
      <c r="I44" s="201">
        <f>SUM(I32:I43)</f>
        <v>576157.13500000013</v>
      </c>
      <c r="J44" s="106"/>
      <c r="K44" s="196">
        <f>SUM(K32:K43)</f>
        <v>576157.13500000001</v>
      </c>
      <c r="L44" s="197">
        <f>SUM(L32:L43)</f>
        <v>0</v>
      </c>
      <c r="M44" s="198">
        <f>SUM(M32:M43)</f>
        <v>0</v>
      </c>
      <c r="N44" s="201">
        <f>SUM(N32:N43)</f>
        <v>576157.13500000013</v>
      </c>
    </row>
    <row r="45" spans="2:14" ht="16.5" customHeight="1" x14ac:dyDescent="0.25">
      <c r="B45" s="19"/>
      <c r="C45" s="104"/>
      <c r="D45" s="104"/>
      <c r="E45" s="104"/>
      <c r="J45" s="106"/>
    </row>
    <row r="46" spans="2:14" ht="15" customHeight="1" x14ac:dyDescent="0.25"/>
    <row r="47" spans="2:14" ht="15" customHeight="1" x14ac:dyDescent="0.25"/>
    <row r="48" spans="2:1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sheetData>
  <sheetProtection algorithmName="SHA-512" hashValue="CXD3RVVWBVSnAZgoG6lc6PrV0VBBUXAW+6ObtfSoy3qBU98oCXDxOvLXi+uFUbPdZCrSEHHqT0qfZAx4FjORdA==" saltValue="XAo4x8yjQhrtqO0ivg9nuQ==" spinCount="100000" sheet="1" objects="1" scenarios="1"/>
  <mergeCells count="24">
    <mergeCell ref="B6:C6"/>
    <mergeCell ref="G38:G40"/>
    <mergeCell ref="B30:D30"/>
    <mergeCell ref="B32:B43"/>
    <mergeCell ref="C32:C34"/>
    <mergeCell ref="C35:C37"/>
    <mergeCell ref="C38:C40"/>
    <mergeCell ref="C41:C43"/>
    <mergeCell ref="B31:D31"/>
    <mergeCell ref="F6:H6"/>
    <mergeCell ref="B28:D28"/>
    <mergeCell ref="L41:L43"/>
    <mergeCell ref="F10:I10"/>
    <mergeCell ref="K10:N10"/>
    <mergeCell ref="F28:I28"/>
    <mergeCell ref="K28:N28"/>
    <mergeCell ref="G41:G43"/>
    <mergeCell ref="K32:K43"/>
    <mergeCell ref="L32:L34"/>
    <mergeCell ref="L35:L37"/>
    <mergeCell ref="L38:L40"/>
    <mergeCell ref="F32:F43"/>
    <mergeCell ref="G32:G34"/>
    <mergeCell ref="G35:G37"/>
  </mergeCells>
  <conditionalFormatting sqref="C14:C25">
    <cfRule type="expression" dxfId="11" priority="5">
      <formula>#REF!=#REF!</formula>
    </cfRule>
    <cfRule type="expression" dxfId="10" priority="6">
      <formula>#REF!=#REF!</formula>
    </cfRule>
  </conditionalFormatting>
  <conditionalFormatting sqref="I14:I24">
    <cfRule type="cellIs" dxfId="9" priority="4" operator="notEqual">
      <formula>$C14</formula>
    </cfRule>
  </conditionalFormatting>
  <conditionalFormatting sqref="N14:N24">
    <cfRule type="cellIs" dxfId="8" priority="3" operator="notEqual">
      <formula>$C14</formula>
    </cfRule>
  </conditionalFormatting>
  <conditionalFormatting sqref="B14:B25">
    <cfRule type="cellIs" dxfId="7" priority="16" operator="equal">
      <formula>$C$9</formula>
    </cfRule>
  </conditionalFormatting>
  <pageMargins left="3.937007874015748E-2" right="3.937007874015748E-2" top="0.55118110236220474" bottom="0.55118110236220474" header="0.31496062992125984" footer="0.31496062992125984"/>
  <pageSetup paperSize="9" scale="4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B1F3E5-BA9D-4D6A-815F-E803188EB02D}">
          <x14:formula1>
            <xm:f>Validation!$C$6:$C$10</xm:f>
          </x14:formula1>
          <xm:sqref>C8:C10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307-C998-4A0F-BAE0-A89214F115AA}">
  <sheetPr codeName="Blad2">
    <tabColor rgb="FFC00000"/>
  </sheetPr>
  <dimension ref="B4"/>
  <sheetViews>
    <sheetView workbookViewId="0">
      <selection activeCell="L34" sqref="L34:L35"/>
    </sheetView>
  </sheetViews>
  <sheetFormatPr defaultRowHeight="15" x14ac:dyDescent="0.25"/>
  <cols>
    <col min="1" max="16384" width="9.140625" style="214"/>
  </cols>
  <sheetData>
    <row r="4" spans="2:2" ht="18.75" x14ac:dyDescent="0.3">
      <c r="B4" s="213"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318F-0696-41A4-A286-776C63CF676B}">
  <sheetPr codeName="Blad5">
    <tabColor theme="8" tint="0.39997558519241921"/>
    <pageSetUpPr fitToPage="1"/>
  </sheetPr>
  <dimension ref="B1:AC35"/>
  <sheetViews>
    <sheetView zoomScale="85" zoomScaleNormal="85" workbookViewId="0">
      <selection activeCell="F15" sqref="F15:F26"/>
    </sheetView>
  </sheetViews>
  <sheetFormatPr defaultColWidth="0" defaultRowHeight="15" customHeight="1" zeroHeight="1" x14ac:dyDescent="0.25"/>
  <cols>
    <col min="1" max="1" width="5.7109375" style="1" customWidth="1"/>
    <col min="2" max="2" width="27.7109375" style="1" customWidth="1"/>
    <col min="3" max="7" width="15.7109375" style="1" customWidth="1"/>
    <col min="8" max="8" width="15.7109375" style="1" hidden="1" customWidth="1"/>
    <col min="9" max="14" width="15.85546875" style="1" hidden="1" customWidth="1"/>
    <col min="15" max="15" width="0" style="1" hidden="1" customWidth="1"/>
    <col min="16" max="29" width="9.140625" style="1" hidden="1" customWidth="1"/>
    <col min="30" max="16384" width="0" style="1" hidden="1"/>
  </cols>
  <sheetData>
    <row r="1" spans="2:13" x14ac:dyDescent="0.25"/>
    <row r="2" spans="2:13" x14ac:dyDescent="0.25"/>
    <row r="3" spans="2:13" ht="17.25" customHeight="1" x14ac:dyDescent="0.25"/>
    <row r="4" spans="2:13" s="15" customFormat="1" ht="36" x14ac:dyDescent="0.25">
      <c r="B4" s="53" t="s">
        <v>129</v>
      </c>
      <c r="C4" s="53"/>
      <c r="D4" s="53"/>
      <c r="E4" s="53"/>
      <c r="F4" s="53"/>
      <c r="G4" s="48"/>
      <c r="H4" s="16"/>
      <c r="I4" s="16"/>
      <c r="J4" s="16"/>
      <c r="K4" s="16"/>
      <c r="L4" s="16"/>
      <c r="M4" s="16"/>
    </row>
    <row r="5" spans="2:13" s="29" customFormat="1" ht="16.5" customHeight="1" x14ac:dyDescent="0.25"/>
    <row r="6" spans="2:13" s="29" customFormat="1" ht="16.5" customHeight="1" x14ac:dyDescent="0.25">
      <c r="B6" s="38" t="s">
        <v>71</v>
      </c>
      <c r="C6" s="38"/>
    </row>
    <row r="7" spans="2:13" s="29" customFormat="1" ht="16.5" customHeight="1" x14ac:dyDescent="0.25">
      <c r="B7" s="39"/>
      <c r="C7" s="40"/>
    </row>
    <row r="8" spans="2:13" s="42" customFormat="1" ht="16.5" customHeight="1" x14ac:dyDescent="0.25">
      <c r="B8" s="30" t="s">
        <v>130</v>
      </c>
      <c r="C8" s="30" t="s">
        <v>131</v>
      </c>
      <c r="D8" s="183">
        <v>1.25</v>
      </c>
      <c r="E8" s="41"/>
      <c r="F8" s="41"/>
      <c r="G8" s="41"/>
    </row>
    <row r="9" spans="2:13" s="29" customFormat="1" ht="16.5" customHeight="1" x14ac:dyDescent="0.25">
      <c r="B9" s="30" t="s">
        <v>73</v>
      </c>
      <c r="C9" s="30" t="s">
        <v>132</v>
      </c>
      <c r="D9" s="183">
        <v>1.5</v>
      </c>
    </row>
    <row r="10" spans="2:13" s="29" customFormat="1" ht="16.5" customHeight="1" x14ac:dyDescent="0.25">
      <c r="B10" s="30" t="s">
        <v>74</v>
      </c>
      <c r="C10" s="30" t="s">
        <v>133</v>
      </c>
      <c r="D10" s="184">
        <v>1.75</v>
      </c>
      <c r="E10" s="21"/>
      <c r="F10" s="21"/>
    </row>
    <row r="11" spans="2:13" s="29" customFormat="1" ht="16.5" customHeight="1" x14ac:dyDescent="0.25">
      <c r="B11" s="30" t="s">
        <v>75</v>
      </c>
      <c r="C11" s="30" t="s">
        <v>134</v>
      </c>
      <c r="D11" s="184">
        <v>1.75</v>
      </c>
    </row>
    <row r="12" spans="2:13" s="29" customFormat="1" ht="16.5" customHeight="1" x14ac:dyDescent="0.25"/>
    <row r="13" spans="2:13" s="29" customFormat="1" ht="16.5" customHeight="1" x14ac:dyDescent="0.25">
      <c r="B13" s="38" t="s">
        <v>76</v>
      </c>
      <c r="C13" s="38"/>
      <c r="D13" s="43" t="s">
        <v>42</v>
      </c>
      <c r="E13" s="43" t="s">
        <v>62</v>
      </c>
      <c r="F13" s="43" t="s">
        <v>77</v>
      </c>
    </row>
    <row r="14" spans="2:13" s="29" customFormat="1" ht="16.5" customHeight="1" x14ac:dyDescent="0.25">
      <c r="B14" s="44"/>
      <c r="C14" s="45"/>
      <c r="D14" s="46"/>
      <c r="E14" s="46"/>
      <c r="F14" s="46"/>
    </row>
    <row r="15" spans="2:13" s="29" customFormat="1" ht="16.5" customHeight="1" x14ac:dyDescent="0.25">
      <c r="B15" s="30" t="s">
        <v>78</v>
      </c>
      <c r="C15" s="30"/>
      <c r="D15" s="185">
        <v>1.7150000000000001</v>
      </c>
      <c r="E15" s="185">
        <v>1.7729999999999999</v>
      </c>
      <c r="F15" s="185">
        <v>1.7729999999999999</v>
      </c>
    </row>
    <row r="16" spans="2:13" s="29" customFormat="1" ht="16.5" customHeight="1" x14ac:dyDescent="0.25">
      <c r="B16" s="30" t="s">
        <v>79</v>
      </c>
      <c r="C16" s="30"/>
      <c r="D16" s="185">
        <v>1.5329999999999999</v>
      </c>
      <c r="E16" s="185">
        <v>1.585</v>
      </c>
      <c r="F16" s="185">
        <v>1.585</v>
      </c>
    </row>
    <row r="17" spans="2:6" s="29" customFormat="1" ht="16.5" customHeight="1" x14ac:dyDescent="0.25">
      <c r="B17" s="30" t="s">
        <v>80</v>
      </c>
      <c r="C17" s="30"/>
      <c r="D17" s="185">
        <v>1.1990000000000001</v>
      </c>
      <c r="E17" s="185">
        <v>1.2390000000000001</v>
      </c>
      <c r="F17" s="185">
        <v>1.2390000000000001</v>
      </c>
    </row>
    <row r="18" spans="2:6" s="29" customFormat="1" ht="16.5" customHeight="1" x14ac:dyDescent="0.25">
      <c r="B18" s="30" t="s">
        <v>81</v>
      </c>
      <c r="C18" s="30"/>
      <c r="D18" s="185">
        <v>0.89400000000000002</v>
      </c>
      <c r="E18" s="185">
        <v>0.92400000000000004</v>
      </c>
      <c r="F18" s="185">
        <v>0.92400000000000004</v>
      </c>
    </row>
    <row r="19" spans="2:6" s="29" customFormat="1" ht="16.5" customHeight="1" x14ac:dyDescent="0.25">
      <c r="B19" s="30" t="s">
        <v>82</v>
      </c>
      <c r="C19" s="30"/>
      <c r="D19" s="185">
        <v>0.79200000000000004</v>
      </c>
      <c r="E19" s="185">
        <v>0.81899999999999995</v>
      </c>
      <c r="F19" s="185">
        <v>0.81899999999999995</v>
      </c>
    </row>
    <row r="20" spans="2:6" s="29" customFormat="1" ht="16.5" customHeight="1" x14ac:dyDescent="0.25">
      <c r="B20" s="30" t="s">
        <v>83</v>
      </c>
      <c r="C20" s="30"/>
      <c r="D20" s="185">
        <v>0.66500000000000004</v>
      </c>
      <c r="E20" s="185">
        <v>0.68799999999999994</v>
      </c>
      <c r="F20" s="185">
        <v>0.68799999999999994</v>
      </c>
    </row>
    <row r="21" spans="2:6" s="29" customFormat="1" ht="16.5" customHeight="1" x14ac:dyDescent="0.25">
      <c r="B21" s="30" t="s">
        <v>84</v>
      </c>
      <c r="C21" s="30"/>
      <c r="D21" s="185">
        <v>0.628</v>
      </c>
      <c r="E21" s="185">
        <v>0.64900000000000002</v>
      </c>
      <c r="F21" s="185">
        <v>0.64900000000000002</v>
      </c>
    </row>
    <row r="22" spans="2:6" s="29" customFormat="1" ht="16.5" customHeight="1" x14ac:dyDescent="0.25">
      <c r="B22" s="30" t="s">
        <v>85</v>
      </c>
      <c r="C22" s="30"/>
      <c r="D22" s="185">
        <v>0.59699999999999998</v>
      </c>
      <c r="E22" s="185">
        <v>0.61799999999999999</v>
      </c>
      <c r="F22" s="185">
        <v>0.61799999999999999</v>
      </c>
    </row>
    <row r="23" spans="2:6" s="29" customFormat="1" ht="16.5" customHeight="1" x14ac:dyDescent="0.25">
      <c r="B23" s="30" t="s">
        <v>86</v>
      </c>
      <c r="C23" s="30"/>
      <c r="D23" s="185">
        <v>0.66300000000000003</v>
      </c>
      <c r="E23" s="185">
        <v>0.68600000000000005</v>
      </c>
      <c r="F23" s="185">
        <v>0.68600000000000005</v>
      </c>
    </row>
    <row r="24" spans="2:6" s="29" customFormat="1" ht="16.5" customHeight="1" x14ac:dyDescent="0.25">
      <c r="B24" s="30" t="s">
        <v>87</v>
      </c>
      <c r="C24" s="30"/>
      <c r="D24" s="185">
        <v>0.76100000000000001</v>
      </c>
      <c r="E24" s="185">
        <v>0.78700000000000003</v>
      </c>
      <c r="F24" s="185">
        <v>0.78700000000000003</v>
      </c>
    </row>
    <row r="25" spans="2:6" s="29" customFormat="1" ht="16.5" customHeight="1" x14ac:dyDescent="0.25">
      <c r="B25" s="30" t="s">
        <v>88</v>
      </c>
      <c r="C25" s="30"/>
      <c r="D25" s="185">
        <v>1.1299999999999999</v>
      </c>
      <c r="E25" s="185">
        <v>1.1679999999999999</v>
      </c>
      <c r="F25" s="185">
        <v>1.1679999999999999</v>
      </c>
    </row>
    <row r="26" spans="2:6" s="29" customFormat="1" ht="16.5" customHeight="1" x14ac:dyDescent="0.25">
      <c r="B26" s="30" t="s">
        <v>89</v>
      </c>
      <c r="C26" s="30"/>
      <c r="D26" s="185">
        <v>1.4239999999999999</v>
      </c>
      <c r="E26" s="185">
        <v>1.472</v>
      </c>
      <c r="F26" s="185">
        <v>1.472</v>
      </c>
    </row>
    <row r="27" spans="2:6" s="29" customFormat="1" ht="16.5" customHeight="1" x14ac:dyDescent="0.25"/>
    <row r="28" spans="2:6" s="29" customFormat="1" ht="16.5" customHeight="1" x14ac:dyDescent="0.25">
      <c r="B28" s="30" t="s">
        <v>90</v>
      </c>
      <c r="C28" s="30"/>
      <c r="D28" s="185">
        <v>1.482</v>
      </c>
    </row>
    <row r="29" spans="2:6" s="29" customFormat="1" ht="16.5" customHeight="1" x14ac:dyDescent="0.25">
      <c r="B29" s="30" t="s">
        <v>91</v>
      </c>
      <c r="C29" s="30"/>
      <c r="D29" s="185">
        <v>0.78400000000000003</v>
      </c>
    </row>
    <row r="30" spans="2:6" s="29" customFormat="1" ht="16.5" customHeight="1" x14ac:dyDescent="0.25">
      <c r="B30" s="30" t="s">
        <v>92</v>
      </c>
      <c r="C30" s="30"/>
      <c r="D30" s="185">
        <v>0.629</v>
      </c>
    </row>
    <row r="31" spans="2:6" s="29" customFormat="1" ht="16.5" customHeight="1" x14ac:dyDescent="0.25">
      <c r="B31" s="30" t="s">
        <v>93</v>
      </c>
      <c r="C31" s="30"/>
      <c r="D31" s="185">
        <v>1.105</v>
      </c>
    </row>
    <row r="32" spans="2:6" s="29" customFormat="1" ht="16.5" customHeight="1" x14ac:dyDescent="0.25">
      <c r="B32" s="47"/>
      <c r="C32" s="47"/>
    </row>
    <row r="33" spans="2:3" s="29" customFormat="1" ht="16.5" hidden="1" customHeight="1" x14ac:dyDescent="0.25">
      <c r="B33" s="47"/>
      <c r="C33" s="47"/>
    </row>
    <row r="34" spans="2:3" s="29" customFormat="1" ht="16.5" hidden="1" customHeight="1" x14ac:dyDescent="0.25">
      <c r="B34" s="47"/>
      <c r="C34" s="47"/>
    </row>
    <row r="35" spans="2:3" s="29" customFormat="1" ht="16.5" hidden="1" customHeight="1" x14ac:dyDescent="0.25"/>
  </sheetData>
  <sheetProtection selectLockedCells="1" selectUnlockedCells="1"/>
  <pageMargins left="0.25" right="0.25" top="0.75" bottom="0.75" header="0.3" footer="0.3"/>
  <pageSetup paperSize="9" scale="8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_dlc_DocId xmlns="0009d3ae-0f9e-47be-ae31-9d6cd8b104c4">VYM6E4WDAQJW-1774465560-1932</_dlc_DocId>
    <_dlc_DocIdUrl xmlns="0009d3ae-0f9e-47be-ae31-9d6cd8b104c4">
      <Url>https://gasunie.sharepoint.com/sites/20190841/_layouts/15/DocIdRedir.aspx?ID=VYM6E4WDAQJW-1774465560-1932</Url>
      <Description>VYM6E4WDAQJW-1774465560-1932</Description>
    </_dlc_DocIdUrl>
    <_dlc_DocIdPersistId xmlns="0009d3ae-0f9e-47be-ae31-9d6cd8b104c4">false</_dlc_DocIdPersist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1631983F7946C41B296A56AC90DB902" ma:contentTypeVersion="7" ma:contentTypeDescription="Een nieuw document maken." ma:contentTypeScope="" ma:versionID="b2c3ec4705bd8490cf1289b873d44ee7">
  <xsd:schema xmlns:xsd="http://www.w3.org/2001/XMLSchema" xmlns:xs="http://www.w3.org/2001/XMLSchema" xmlns:p="http://schemas.microsoft.com/office/2006/metadata/properties" xmlns:ns2="0009d3ae-0f9e-47be-ae31-9d6cd8b104c4" xmlns:ns3="04b84a3f-170c-41ad-ad9d-4f843b4deec4" targetNamespace="http://schemas.microsoft.com/office/2006/metadata/properties" ma:root="true" ma:fieldsID="3c318b1abfa7648d74114b5f8a252c18" ns2:_="" ns3:_="">
    <xsd:import namespace="0009d3ae-0f9e-47be-ae31-9d6cd8b104c4"/>
    <xsd:import namespace="04b84a3f-170c-41ad-ad9d-4f843b4deec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9d3ae-0f9e-47be-ae31-9d6cd8b104c4" elementFormDefault="qualified">
    <xsd:import namespace="http://schemas.microsoft.com/office/2006/documentManagement/types"/>
    <xsd:import namespace="http://schemas.microsoft.com/office/infopath/2007/PartnerControls"/>
    <xsd:element name="_dlc_DocId" ma:index="4" nillable="true" ma:displayName="Waarde van de document-id" ma:description="De waarde van de document-id die aan dit item is toegewezen." ma:internalName="_dlc_DocId" ma:readOnly="true">
      <xsd:simpleType>
        <xsd:restriction base="dms:Text"/>
      </xsd:simpleType>
    </xsd:element>
    <xsd:element name="_dlc_DocIdUrl" ma:index="5"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4b84a3f-170c-41ad-ad9d-4f843b4dee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Inhou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D99410-9C34-4D2D-8CA5-168CB4A9E1EB}">
  <ds:schemaRefs>
    <ds:schemaRef ds:uri="http://schemas.microsoft.com/sharepoint/events"/>
  </ds:schemaRefs>
</ds:datastoreItem>
</file>

<file path=customXml/itemProps2.xml><?xml version="1.0" encoding="utf-8"?>
<ds:datastoreItem xmlns:ds="http://schemas.openxmlformats.org/officeDocument/2006/customXml" ds:itemID="{D5F698B2-4698-4F5F-8051-0963A9420C8F}">
  <ds:schemaRefs>
    <ds:schemaRef ds:uri="http://schemas.microsoft.com/sharepoint/v3/contenttype/forms"/>
  </ds:schemaRefs>
</ds:datastoreItem>
</file>

<file path=customXml/itemProps3.xml><?xml version="1.0" encoding="utf-8"?>
<ds:datastoreItem xmlns:ds="http://schemas.openxmlformats.org/officeDocument/2006/customXml" ds:itemID="{896FA68D-3E20-4FA3-8281-C374149D40F1}">
  <ds:schemaRefs>
    <ds:schemaRef ds:uri="http://schemas.microsoft.com/office/2006/metadata/properties"/>
    <ds:schemaRef ds:uri="0009d3ae-0f9e-47be-ae31-9d6cd8b104c4"/>
    <ds:schemaRef ds:uri="http://purl.org/dc/terms/"/>
    <ds:schemaRef ds:uri="http://schemas.openxmlformats.org/package/2006/metadata/core-properties"/>
    <ds:schemaRef ds:uri="04b84a3f-170c-41ad-ad9d-4f843b4deec4"/>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9D875F2C-FF19-4E26-AEF6-75EAA673A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09d3ae-0f9e-47be-ae31-9d6cd8b104c4"/>
    <ds:schemaRef ds:uri="04b84a3f-170c-41ad-ad9d-4f843b4dee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11</vt:i4>
      </vt:variant>
      <vt:variant>
        <vt:lpstr>Benoemde bereiken</vt:lpstr>
      </vt:variant>
      <vt:variant>
        <vt:i4>4</vt:i4>
      </vt:variant>
    </vt:vector>
  </HeadingPairs>
  <TitlesOfParts>
    <vt:vector size="15" baseType="lpstr">
      <vt:lpstr>EXPLANATION</vt:lpstr>
      <vt:lpstr>Profiled booking</vt:lpstr>
      <vt:lpstr>Total prices</vt:lpstr>
      <vt:lpstr>Transmission tariffs</vt:lpstr>
      <vt:lpstr>Neutrality charge</vt:lpstr>
      <vt:lpstr>Booking in Y-Q-M products</vt:lpstr>
      <vt:lpstr>Monthly invoice</vt:lpstr>
      <vt:lpstr>bladen rechts alleen voor inter</vt:lpstr>
      <vt:lpstr>Multipliers and SF</vt:lpstr>
      <vt:lpstr>Validation</vt:lpstr>
      <vt:lpstr>Optimisation</vt:lpstr>
      <vt:lpstr>'Booking in Y-Q-M products'!Afdrukbereik</vt:lpstr>
      <vt:lpstr>'Monthly invoice'!Afdrukbereik</vt:lpstr>
      <vt:lpstr>Optimisation!Afdrukbereik</vt:lpstr>
      <vt:lpstr>entryLNG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tool profiled booking 2022</dc:title>
  <dc:subject/>
  <dc:creator>Koorenhof H. (Henk);E.Kortleve@gastransport.nl</dc:creator>
  <cp:keywords/>
  <dc:description/>
  <cp:lastModifiedBy>Nieuwold A.H. (Alie)</cp:lastModifiedBy>
  <cp:revision/>
  <dcterms:created xsi:type="dcterms:W3CDTF">2019-05-06T08:40:46Z</dcterms:created>
  <dcterms:modified xsi:type="dcterms:W3CDTF">2025-06-10T13:19:04Z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6f6fc28a-fa08-41d1-a316-9e1b9b91c107</vt:lpwstr>
  </property>
  <property fmtid="{D5CDD505-2E9C-101B-9397-08002B2CF9AE}" pid="3" name="ContentTypeId">
    <vt:lpwstr>0x01010081631983F7946C41B296A56AC90DB902</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ies>
</file>